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 Guillen.PROTCON-PC\Desktop\INDICADORES DE GESTION\"/>
    </mc:Choice>
  </mc:AlternateContent>
  <bookViews>
    <workbookView xWindow="0" yWindow="0" windowWidth="28800" windowHeight="12045" tabRatio="592"/>
  </bookViews>
  <sheets>
    <sheet name="Hoja1" sheetId="1" r:id="rId1"/>
    <sheet name="Hoja4" sheetId="5" r:id="rId2"/>
    <sheet name="graficos" sheetId="4" r:id="rId3"/>
    <sheet name="Hoja2" sheetId="2" state="hidden" r:id="rId4"/>
    <sheet name="Hoja3" sheetId="3" state="hidden" r:id="rId5"/>
  </sheets>
  <definedNames>
    <definedName name="_xlnm.Print_Area" localSheetId="0">Hoja1!$A$1:$N$171</definedName>
  </definedNames>
  <calcPr calcId="152511"/>
</workbook>
</file>

<file path=xl/calcChain.xml><?xml version="1.0" encoding="utf-8"?>
<calcChain xmlns="http://schemas.openxmlformats.org/spreadsheetml/2006/main">
  <c r="N158" i="1" l="1"/>
  <c r="G158" i="1"/>
  <c r="G156" i="1"/>
  <c r="K156" i="1"/>
  <c r="N156" i="1"/>
  <c r="N157" i="1"/>
  <c r="M118" i="1" l="1"/>
  <c r="M121" i="1"/>
  <c r="N29" i="1"/>
  <c r="N31" i="1"/>
  <c r="M29" i="1"/>
  <c r="M132" i="1"/>
  <c r="N139" i="1"/>
  <c r="M139" i="1"/>
  <c r="N118" i="1"/>
  <c r="N33" i="1" l="1"/>
  <c r="N35" i="1"/>
  <c r="N32" i="1"/>
  <c r="N34" i="1"/>
  <c r="N132" i="1" l="1"/>
  <c r="N133" i="1"/>
  <c r="N134" i="1"/>
  <c r="N135" i="1"/>
  <c r="N136" i="1"/>
  <c r="N137" i="1"/>
  <c r="N138" i="1"/>
  <c r="N140" i="1"/>
  <c r="N141" i="1"/>
  <c r="N142" i="1"/>
  <c r="N143" i="1"/>
  <c r="N148" i="1"/>
  <c r="N149" i="1"/>
  <c r="N150" i="1"/>
  <c r="N151" i="1"/>
  <c r="N152" i="1"/>
  <c r="N153" i="1"/>
  <c r="M153" i="1"/>
  <c r="N117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M117" i="1"/>
  <c r="M34" i="1"/>
  <c r="M123" i="1" l="1"/>
  <c r="M156" i="1"/>
  <c r="M157" i="1"/>
  <c r="M158" i="1" s="1"/>
  <c r="L156" i="1"/>
  <c r="M120" i="1" l="1"/>
  <c r="M35" i="1" l="1"/>
  <c r="J35" i="1"/>
  <c r="J34" i="1"/>
  <c r="M33" i="1"/>
  <c r="K33" i="1"/>
  <c r="K32" i="1"/>
  <c r="M32" i="1"/>
  <c r="M31" i="1"/>
  <c r="M130" i="1" l="1"/>
  <c r="L139" i="1"/>
  <c r="L128" i="1"/>
  <c r="M129" i="1"/>
  <c r="M128" i="1"/>
  <c r="L118" i="1" l="1"/>
  <c r="M126" i="1"/>
  <c r="M127" i="1"/>
  <c r="M133" i="1"/>
  <c r="M134" i="1"/>
  <c r="M135" i="1"/>
  <c r="M136" i="1"/>
  <c r="M137" i="1"/>
  <c r="M138" i="1"/>
  <c r="M140" i="1"/>
  <c r="M141" i="1"/>
  <c r="M142" i="1"/>
  <c r="M143" i="1"/>
  <c r="K119" i="1"/>
  <c r="G143" i="1"/>
  <c r="I143" i="1"/>
  <c r="L157" i="1"/>
  <c r="L158" i="1"/>
  <c r="M148" i="1"/>
  <c r="M149" i="1"/>
  <c r="M150" i="1"/>
  <c r="M151" i="1"/>
  <c r="M152" i="1"/>
  <c r="L153" i="1"/>
  <c r="H153" i="1"/>
  <c r="L35" i="1"/>
  <c r="K118" i="1"/>
  <c r="J118" i="1"/>
  <c r="L31" i="1" l="1"/>
  <c r="J31" i="1"/>
  <c r="L29" i="1"/>
  <c r="M119" i="1" l="1"/>
  <c r="M122" i="1"/>
  <c r="M124" i="1"/>
  <c r="M125" i="1"/>
  <c r="K153" i="1"/>
  <c r="L148" i="1"/>
  <c r="L149" i="1"/>
  <c r="L150" i="1"/>
  <c r="L151" i="1"/>
  <c r="L152" i="1"/>
  <c r="K157" i="1" l="1"/>
  <c r="K34" i="1"/>
  <c r="K31" i="1"/>
  <c r="L120" i="1"/>
  <c r="L117" i="1"/>
  <c r="L119" i="1"/>
  <c r="L121" i="1"/>
  <c r="L122" i="1"/>
  <c r="L123" i="1"/>
  <c r="L125" i="1"/>
  <c r="L126" i="1"/>
  <c r="L127" i="1"/>
  <c r="L129" i="1"/>
  <c r="L132" i="1"/>
  <c r="L133" i="1"/>
  <c r="L134" i="1"/>
  <c r="L135" i="1"/>
  <c r="L136" i="1"/>
  <c r="L137" i="1"/>
  <c r="L138" i="1"/>
  <c r="L140" i="1"/>
  <c r="L141" i="1"/>
  <c r="L142" i="1"/>
  <c r="L143" i="1"/>
  <c r="L124" i="1" l="1"/>
  <c r="K35" i="1"/>
  <c r="L130" i="1"/>
  <c r="L34" i="1"/>
  <c r="K29" i="1"/>
  <c r="J128" i="1" l="1"/>
  <c r="J139" i="1"/>
  <c r="J156" i="1"/>
  <c r="K148" i="1"/>
  <c r="K149" i="1"/>
  <c r="K150" i="1"/>
  <c r="K151" i="1"/>
  <c r="K152" i="1"/>
  <c r="J153" i="1"/>
  <c r="K133" i="1"/>
  <c r="K134" i="1"/>
  <c r="K135" i="1"/>
  <c r="K136" i="1"/>
  <c r="K137" i="1"/>
  <c r="K138" i="1"/>
  <c r="K139" i="1"/>
  <c r="K140" i="1"/>
  <c r="K141" i="1"/>
  <c r="K142" i="1"/>
  <c r="K143" i="1"/>
  <c r="K117" i="1"/>
  <c r="K120" i="1"/>
  <c r="K122" i="1"/>
  <c r="K123" i="1"/>
  <c r="K126" i="1"/>
  <c r="K127" i="1"/>
  <c r="K128" i="1"/>
  <c r="K129" i="1"/>
  <c r="J33" i="1"/>
  <c r="J32" i="1"/>
  <c r="J29" i="1"/>
  <c r="K158" i="1" l="1"/>
  <c r="K124" i="1"/>
  <c r="K130" i="1"/>
  <c r="K125" i="1"/>
  <c r="K121" i="1"/>
  <c r="K132" i="1"/>
  <c r="C125" i="1"/>
  <c r="J148" i="1" l="1"/>
  <c r="J149" i="1"/>
  <c r="J150" i="1"/>
  <c r="J151" i="1"/>
  <c r="J152" i="1"/>
  <c r="J133" i="1"/>
  <c r="J134" i="1"/>
  <c r="J135" i="1"/>
  <c r="J136" i="1"/>
  <c r="J137" i="1"/>
  <c r="J138" i="1"/>
  <c r="J140" i="1"/>
  <c r="J141" i="1"/>
  <c r="J142" i="1"/>
  <c r="J143" i="1"/>
  <c r="I132" i="1"/>
  <c r="J157" i="1"/>
  <c r="J120" i="1"/>
  <c r="J123" i="1"/>
  <c r="J126" i="1"/>
  <c r="J127" i="1"/>
  <c r="J129" i="1"/>
  <c r="J117" i="1"/>
  <c r="I117" i="1"/>
  <c r="I35" i="1" l="1"/>
  <c r="I33" i="1"/>
  <c r="I31" i="1"/>
  <c r="I29" i="1"/>
  <c r="J132" i="1" l="1"/>
  <c r="J125" i="1"/>
  <c r="J119" i="1"/>
  <c r="J121" i="1"/>
  <c r="J158" i="1"/>
  <c r="J122" i="1"/>
  <c r="J130" i="1"/>
  <c r="J124" i="1"/>
  <c r="I156" i="1"/>
  <c r="I157" i="1"/>
  <c r="I158" i="1" s="1"/>
  <c r="I148" i="1"/>
  <c r="I149" i="1"/>
  <c r="I150" i="1"/>
  <c r="I151" i="1"/>
  <c r="I152" i="1"/>
  <c r="I153" i="1"/>
  <c r="I129" i="1"/>
  <c r="I130" i="1"/>
  <c r="I133" i="1"/>
  <c r="I134" i="1"/>
  <c r="I135" i="1"/>
  <c r="I136" i="1"/>
  <c r="I137" i="1"/>
  <c r="I138" i="1"/>
  <c r="I139" i="1"/>
  <c r="I140" i="1"/>
  <c r="I141" i="1"/>
  <c r="I142" i="1"/>
  <c r="I128" i="1"/>
  <c r="I127" i="1"/>
  <c r="H127" i="1"/>
  <c r="I125" i="1"/>
  <c r="I126" i="1"/>
  <c r="H126" i="1"/>
  <c r="I124" i="1"/>
  <c r="I123" i="1"/>
  <c r="I121" i="1"/>
  <c r="I122" i="1"/>
  <c r="I120" i="1"/>
  <c r="H120" i="1"/>
  <c r="H121" i="1"/>
  <c r="H122" i="1"/>
  <c r="H123" i="1"/>
  <c r="H124" i="1"/>
  <c r="H125" i="1"/>
  <c r="H128" i="1"/>
  <c r="I119" i="1"/>
  <c r="I118" i="1"/>
  <c r="I34" i="1"/>
  <c r="I32" i="1"/>
  <c r="H31" i="1"/>
  <c r="G29" i="1"/>
  <c r="H117" i="1" l="1"/>
  <c r="H118" i="1"/>
  <c r="H129" i="1"/>
  <c r="H133" i="1"/>
  <c r="H134" i="1"/>
  <c r="H135" i="1"/>
  <c r="H136" i="1"/>
  <c r="H137" i="1"/>
  <c r="H138" i="1"/>
  <c r="H139" i="1"/>
  <c r="H140" i="1"/>
  <c r="H141" i="1"/>
  <c r="H142" i="1"/>
  <c r="H143" i="1"/>
  <c r="H148" i="1"/>
  <c r="H149" i="1"/>
  <c r="H150" i="1"/>
  <c r="H151" i="1"/>
  <c r="H152" i="1"/>
  <c r="H157" i="1"/>
  <c r="H119" i="1" l="1"/>
  <c r="H132" i="1"/>
  <c r="H156" i="1"/>
  <c r="H158" i="1" s="1"/>
  <c r="H35" i="1"/>
  <c r="H130" i="1" s="1"/>
  <c r="H32" i="1"/>
  <c r="H33" i="1" s="1"/>
  <c r="H34" i="1"/>
  <c r="G31" i="1" l="1"/>
  <c r="G35" i="1" s="1"/>
  <c r="G38" i="1"/>
  <c r="G117" i="1"/>
  <c r="G118" i="1"/>
  <c r="G120" i="1"/>
  <c r="G123" i="1"/>
  <c r="G126" i="1"/>
  <c r="G127" i="1"/>
  <c r="G128" i="1"/>
  <c r="G129" i="1"/>
  <c r="G133" i="1"/>
  <c r="G134" i="1"/>
  <c r="G135" i="1"/>
  <c r="G136" i="1"/>
  <c r="G137" i="1"/>
  <c r="G138" i="1"/>
  <c r="G139" i="1"/>
  <c r="G140" i="1"/>
  <c r="G141" i="1"/>
  <c r="G142" i="1"/>
  <c r="G148" i="1"/>
  <c r="G149" i="1"/>
  <c r="G150" i="1"/>
  <c r="G151" i="1"/>
  <c r="G152" i="1"/>
  <c r="G153" i="1"/>
  <c r="G157" i="1"/>
  <c r="G32" i="1" l="1"/>
  <c r="G33" i="1" s="1"/>
  <c r="G124" i="1" s="1"/>
  <c r="G34" i="1"/>
  <c r="G122" i="1"/>
  <c r="G130" i="1"/>
  <c r="G119" i="1"/>
  <c r="G121" i="1"/>
  <c r="G125" i="1"/>
  <c r="G132" i="1"/>
  <c r="F38" i="1"/>
  <c r="C38" i="1"/>
  <c r="D38" i="1" s="1"/>
  <c r="E38" i="1" s="1"/>
  <c r="F143" i="1" l="1"/>
  <c r="F142" i="1"/>
  <c r="F141" i="1"/>
  <c r="F140" i="1"/>
  <c r="F139" i="1"/>
  <c r="F138" i="1"/>
  <c r="F137" i="1"/>
  <c r="F136" i="1"/>
  <c r="F135" i="1"/>
  <c r="F134" i="1"/>
  <c r="F133" i="1"/>
  <c r="F132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57" i="1"/>
  <c r="F156" i="1"/>
  <c r="F158" i="1" s="1"/>
  <c r="F151" i="1"/>
  <c r="F152" i="1"/>
  <c r="F153" i="1"/>
  <c r="E151" i="1"/>
  <c r="F150" i="1"/>
  <c r="F149" i="1"/>
  <c r="F148" i="1"/>
  <c r="E31" i="1"/>
  <c r="E32" i="1" s="1"/>
  <c r="F29" i="1"/>
  <c r="F31" i="1" s="1"/>
  <c r="E29" i="1"/>
  <c r="F28" i="1"/>
  <c r="F35" i="1" l="1"/>
  <c r="F32" i="1"/>
  <c r="F33" i="1" s="1"/>
  <c r="F34" i="1"/>
  <c r="C123" i="1" l="1"/>
  <c r="D123" i="1"/>
  <c r="E123" i="1"/>
  <c r="C140" i="1"/>
  <c r="C157" i="1"/>
  <c r="C143" i="1"/>
  <c r="C153" i="1"/>
  <c r="C148" i="1"/>
  <c r="C139" i="1"/>
  <c r="C136" i="1"/>
  <c r="C118" i="1"/>
  <c r="C117" i="1"/>
  <c r="E120" i="1" l="1"/>
  <c r="C29" i="1" l="1"/>
  <c r="C31" i="1" s="1"/>
  <c r="C28" i="1"/>
  <c r="C122" i="1" l="1"/>
  <c r="C34" i="1"/>
  <c r="C156" i="1"/>
  <c r="C158" i="1" s="1"/>
  <c r="C121" i="1"/>
  <c r="C119" i="1"/>
  <c r="C35" i="1"/>
  <c r="Q44" i="1"/>
  <c r="X104" i="1" l="1"/>
  <c r="X103" i="1"/>
  <c r="X102" i="1"/>
  <c r="W104" i="1"/>
  <c r="W103" i="1"/>
  <c r="W102" i="1"/>
  <c r="V104" i="1"/>
  <c r="S56" i="1"/>
  <c r="S57" i="1" s="1"/>
  <c r="U104" i="1"/>
  <c r="U103" i="1"/>
  <c r="U102" i="1"/>
  <c r="R102" i="1"/>
  <c r="R104" i="1"/>
  <c r="R103" i="1"/>
  <c r="D28" i="1" l="1"/>
  <c r="E28" i="1"/>
  <c r="D29" i="1"/>
  <c r="D31" i="1" s="1"/>
  <c r="D122" i="1" s="1"/>
  <c r="E122" i="1"/>
  <c r="S104" i="1"/>
  <c r="S102" i="1" l="1"/>
  <c r="S103" i="1"/>
  <c r="E35" i="1"/>
  <c r="C32" i="1"/>
  <c r="C33" i="1" s="1"/>
  <c r="C124" i="1" s="1"/>
  <c r="D32" i="1"/>
  <c r="D33" i="1" s="1"/>
  <c r="D34" i="1"/>
  <c r="D35" i="1"/>
  <c r="E33" i="1" l="1"/>
  <c r="E34" i="1"/>
  <c r="D157" i="1"/>
  <c r="E157" i="1"/>
  <c r="E118" i="1"/>
  <c r="C120" i="1"/>
  <c r="E132" i="1"/>
  <c r="E153" i="1"/>
  <c r="E152" i="1"/>
  <c r="E150" i="1"/>
  <c r="E149" i="1"/>
  <c r="E148" i="1"/>
  <c r="E143" i="1"/>
  <c r="E142" i="1"/>
  <c r="E141" i="1"/>
  <c r="E140" i="1"/>
  <c r="E139" i="1"/>
  <c r="E138" i="1"/>
  <c r="E137" i="1"/>
  <c r="E136" i="1"/>
  <c r="E135" i="1"/>
  <c r="E134" i="1"/>
  <c r="E133" i="1"/>
  <c r="E129" i="1"/>
  <c r="E128" i="1"/>
  <c r="E127" i="1"/>
  <c r="E126" i="1"/>
  <c r="E117" i="1"/>
  <c r="E121" i="1"/>
  <c r="E156" i="1"/>
  <c r="E158" i="1" s="1"/>
  <c r="E130" i="1"/>
  <c r="D130" i="1"/>
  <c r="D153" i="1"/>
  <c r="D152" i="1"/>
  <c r="D151" i="1"/>
  <c r="D150" i="1"/>
  <c r="D149" i="1"/>
  <c r="D148" i="1"/>
  <c r="D143" i="1"/>
  <c r="D142" i="1"/>
  <c r="D141" i="1"/>
  <c r="D140" i="1"/>
  <c r="D139" i="1"/>
  <c r="D138" i="1"/>
  <c r="D137" i="1"/>
  <c r="D136" i="1"/>
  <c r="D135" i="1"/>
  <c r="D134" i="1"/>
  <c r="D133" i="1"/>
  <c r="D129" i="1"/>
  <c r="D128" i="1"/>
  <c r="D127" i="1"/>
  <c r="D126" i="1"/>
  <c r="D120" i="1"/>
  <c r="D118" i="1"/>
  <c r="D117" i="1"/>
  <c r="C126" i="1"/>
  <c r="C127" i="1"/>
  <c r="C128" i="1"/>
  <c r="C129" i="1"/>
  <c r="C133" i="1"/>
  <c r="C134" i="1"/>
  <c r="C135" i="1"/>
  <c r="C137" i="1"/>
  <c r="C138" i="1"/>
  <c r="C141" i="1"/>
  <c r="C142" i="1"/>
  <c r="C149" i="1"/>
  <c r="C150" i="1"/>
  <c r="C151" i="1"/>
  <c r="C152" i="1"/>
  <c r="D119" i="1" l="1"/>
  <c r="D121" i="1"/>
  <c r="D132" i="1"/>
  <c r="D125" i="1"/>
  <c r="D124" i="1"/>
  <c r="D156" i="1"/>
  <c r="D158" i="1" s="1"/>
  <c r="E124" i="1"/>
  <c r="E125" i="1"/>
  <c r="E119" i="1"/>
  <c r="C130" i="1"/>
  <c r="C132" i="1"/>
</calcChain>
</file>

<file path=xl/sharedStrings.xml><?xml version="1.0" encoding="utf-8"?>
<sst xmlns="http://schemas.openxmlformats.org/spreadsheetml/2006/main" count="519" uniqueCount="235">
  <si>
    <t>DATOS GENERALES</t>
  </si>
  <si>
    <t>Situación jurídica del Organismo Operador</t>
  </si>
  <si>
    <t>DATOS TÉCNICOS</t>
  </si>
  <si>
    <t>Unidad</t>
  </si>
  <si>
    <t>Obras de captación subterránea en operación</t>
  </si>
  <si>
    <t>Obras de captación superficiales en operación</t>
  </si>
  <si>
    <t>Volumen asignado por CONAGUA</t>
  </si>
  <si>
    <t>Volumen extraído de fuentes subterráneas</t>
  </si>
  <si>
    <t>Volumen extraído de fuentes superficiales</t>
  </si>
  <si>
    <t>Volumen total extráido</t>
  </si>
  <si>
    <t>Volumen desinfectado</t>
  </si>
  <si>
    <t>Volumen de agua extraído macro medido</t>
  </si>
  <si>
    <t>Volumen de agua residual generada</t>
  </si>
  <si>
    <t>Gasto de diseño de plantas en operación</t>
  </si>
  <si>
    <t>Tomas totales de agua</t>
  </si>
  <si>
    <t>Tomas domésticas de agua potable</t>
  </si>
  <si>
    <t>Tomas comerciales de agua potable</t>
  </si>
  <si>
    <t>Tomas públicas de agua potable</t>
  </si>
  <si>
    <t>Tomas con servicio continuo</t>
  </si>
  <si>
    <t>Descargas totales al sistema de drenaje sanitario</t>
  </si>
  <si>
    <t>Descargas públicas</t>
  </si>
  <si>
    <t>Volumen facturado total</t>
  </si>
  <si>
    <t>Volumen facturado medido</t>
  </si>
  <si>
    <t>Volumen consumido estimado</t>
  </si>
  <si>
    <t>Volumen facturado doméstico</t>
  </si>
  <si>
    <t>Volumen facturado comercial</t>
  </si>
  <si>
    <t xml:space="preserve">Volumen facturado industrial </t>
  </si>
  <si>
    <t>Volumen facturado público</t>
  </si>
  <si>
    <t>Cartera vencida</t>
  </si>
  <si>
    <t>DATOS FINANCIEROS</t>
  </si>
  <si>
    <t>Ingresos totales</t>
  </si>
  <si>
    <t>Ingresos por el servicio de agua potable</t>
  </si>
  <si>
    <t>Ingresos por el servicio de drenaje sanitario</t>
  </si>
  <si>
    <t>Ingresos por rezagos</t>
  </si>
  <si>
    <t>Gastos totales de operación</t>
  </si>
  <si>
    <t>DATOS ADMINISTRATIVOS</t>
  </si>
  <si>
    <t>Empleados en el área administrativa</t>
  </si>
  <si>
    <t>Empleados en el área  de drenaje sanitario</t>
  </si>
  <si>
    <t>Empleados en el área de planeación</t>
  </si>
  <si>
    <t>Total de empleados</t>
  </si>
  <si>
    <t>INDICADOR</t>
  </si>
  <si>
    <t>UNIDAD</t>
  </si>
  <si>
    <t>INDICADORES PARA MEDIR LA EFICIENCIA</t>
  </si>
  <si>
    <t>Relación de trabajo</t>
  </si>
  <si>
    <t>Costo unitario de producción</t>
  </si>
  <si>
    <t>% de gastos en energía eléctrica para bombeo de agua</t>
  </si>
  <si>
    <t>Costo relativo de energía eléctrica</t>
  </si>
  <si>
    <t>Dotación</t>
  </si>
  <si>
    <t>Consumo promedio</t>
  </si>
  <si>
    <t>Cobertura de desinfección del agua</t>
  </si>
  <si>
    <t>Pérdidas o agua no contabilizada</t>
  </si>
  <si>
    <t>Cobertura de micromedición</t>
  </si>
  <si>
    <t>Cobertura de macromedición</t>
  </si>
  <si>
    <t>Tarifa promedio del servicio de agua</t>
  </si>
  <si>
    <t>Precio del servicio de alcantarillado</t>
  </si>
  <si>
    <t>Ingreso total por m³ extraído</t>
  </si>
  <si>
    <t>Ingreso total promedio por toma al mes</t>
  </si>
  <si>
    <t>Recaudación por servicio de agua por toma al mes</t>
  </si>
  <si>
    <t>Consumo doméstico promedio por toma al mes</t>
  </si>
  <si>
    <t>Consumo industrial promedio por toma al mes</t>
  </si>
  <si>
    <t>Consumo público promedio por toma al mes</t>
  </si>
  <si>
    <t>Consumo comercial promedio por toma al mes</t>
  </si>
  <si>
    <t>Cartera vencida en meses de facturación</t>
  </si>
  <si>
    <t>INDICADORES PARA MEDIR LA CALIDAD DEL SERVICIO</t>
  </si>
  <si>
    <t>Distribución del personal con base en su área de trabajo</t>
  </si>
  <si>
    <t>Empleados Administrativos</t>
  </si>
  <si>
    <t>Empleados en agua potable</t>
  </si>
  <si>
    <t>Empleados en drenaje sanitario</t>
  </si>
  <si>
    <t>Empleados por cada mil tomas de agua</t>
  </si>
  <si>
    <t>Eficiencias</t>
  </si>
  <si>
    <t>Física</t>
  </si>
  <si>
    <t>Comercial</t>
  </si>
  <si>
    <t>Global</t>
  </si>
  <si>
    <t>%</t>
  </si>
  <si>
    <t>Pozo</t>
  </si>
  <si>
    <t>M3</t>
  </si>
  <si>
    <t>Localidades rurales integradas al sistema</t>
  </si>
  <si>
    <t>$</t>
  </si>
  <si>
    <t>Director  del Organismo Operador</t>
  </si>
  <si>
    <t>lps</t>
  </si>
  <si>
    <t>No localidades</t>
  </si>
  <si>
    <t>No de tomas</t>
  </si>
  <si>
    <t>Tomas industriales de agua potable</t>
  </si>
  <si>
    <t>No de descargas</t>
  </si>
  <si>
    <t>Ingresos por el servicio de saneamiento</t>
  </si>
  <si>
    <t>Ingresos por nuevas conexiones de agua y descargas sanitarias</t>
  </si>
  <si>
    <t>Gastos en energía eléctrica para extracción/bombeo de agua</t>
  </si>
  <si>
    <t>Empleados en el área de saneamiento</t>
  </si>
  <si>
    <t>Empleados</t>
  </si>
  <si>
    <t>$/m3</t>
  </si>
  <si>
    <t>Litro/habitante/día</t>
  </si>
  <si>
    <t>$/toma</t>
  </si>
  <si>
    <t>m3/toma</t>
  </si>
  <si>
    <t>Meses de facturación</t>
  </si>
  <si>
    <t>Volumen potabilizado</t>
  </si>
  <si>
    <t>Fecha de Creación del Organismo Operador</t>
  </si>
  <si>
    <t>Fecha de Modificación al Decreto de Creación</t>
  </si>
  <si>
    <t>Fecha de Instalación del Consejo Consultivo</t>
  </si>
  <si>
    <t>Fecha de Designación del Director del Organismo</t>
  </si>
  <si>
    <t>Actualización del Reglamento Interno</t>
  </si>
  <si>
    <t>Cobertura de agua potable en el área de jurisdicción</t>
  </si>
  <si>
    <t>Cobertura de alcantarillado en el área de jurisdicción</t>
  </si>
  <si>
    <t>Cobertura de saneamiento en el área de jurisdicción</t>
  </si>
  <si>
    <t>Eficiencia de saneamiento en el área de jurisdicción</t>
  </si>
  <si>
    <t xml:space="preserve">Población atendida. Coberturas de los servicios (%) </t>
  </si>
  <si>
    <t xml:space="preserve">Captaciones subterraneas </t>
  </si>
  <si>
    <t xml:space="preserve">Captaciones superficiales </t>
  </si>
  <si>
    <t>Km</t>
  </si>
  <si>
    <t>Tanque</t>
  </si>
  <si>
    <t>Proyectos ejecutivos elaborados</t>
  </si>
  <si>
    <t>Proyecto</t>
  </si>
  <si>
    <t>Proyectos ejecutivos validados</t>
  </si>
  <si>
    <t>Proyectos ejecutivos ejecutados</t>
  </si>
  <si>
    <t>Linea de Conducción de Agua Potable</t>
  </si>
  <si>
    <t>Linea de Conducción de Alcantarillado</t>
  </si>
  <si>
    <t>Inventario</t>
  </si>
  <si>
    <t>Línea de conducción en operación de Agua Potable Pendientes de Rehabilitación</t>
  </si>
  <si>
    <t>Alamacenamiento de Agua en Operación</t>
  </si>
  <si>
    <t>Tomas públicas con servicio medido</t>
  </si>
  <si>
    <t>No medidores</t>
  </si>
  <si>
    <t>Gatos por Materiales y Suministros</t>
  </si>
  <si>
    <t>Gastos por servicios generales</t>
  </si>
  <si>
    <t>Gastos por servicios personales</t>
  </si>
  <si>
    <t>Empleados en saneamiento</t>
  </si>
  <si>
    <t>Empleados sindicalizados</t>
  </si>
  <si>
    <t>Empleados certificados en competencia laboral</t>
  </si>
  <si>
    <t>Reglamento Interno Vigente si/no</t>
  </si>
  <si>
    <t>Usuarios beneficiados con subsidio</t>
  </si>
  <si>
    <t>Línea de conducción en operación de Alcantarillado pendientes de rehabilitaciòn.</t>
  </si>
  <si>
    <t>No de Usuarios</t>
  </si>
  <si>
    <t>Usuarios que forman la cartera vencida</t>
  </si>
  <si>
    <t>Ingresos pago oportuno</t>
  </si>
  <si>
    <t xml:space="preserve">Determinar fuente de información poblacional </t>
  </si>
  <si>
    <t>OBSERVACIONES:</t>
  </si>
  <si>
    <t>COMENTARIOS Y SUGERENCIAS:</t>
  </si>
  <si>
    <t>NOMBRE DE LA PERSONA QUE PROPORCIONA LA INFORMACIÓN:</t>
  </si>
  <si>
    <t>FIRMA:</t>
  </si>
  <si>
    <t>DECLARACIONES: Declaro bajo protesta de decir verdad que la información proporcionada corresponde a los registros que obran en este Organismo Operador y a los movimientos reales de esta entidad.</t>
  </si>
  <si>
    <r>
      <rPr>
        <b/>
        <sz val="11"/>
        <color theme="1"/>
        <rFont val="Calibri"/>
        <family val="2"/>
        <scheme val="minor"/>
      </rPr>
      <t>FECHA DE ELABORACIÓN</t>
    </r>
    <r>
      <rPr>
        <sz val="11"/>
        <color theme="1"/>
        <rFont val="Calibri"/>
        <family val="2"/>
        <scheme val="minor"/>
      </rPr>
      <t>:</t>
    </r>
  </si>
  <si>
    <t>Inventario de Bienes para la Prestación de los Servicios</t>
  </si>
  <si>
    <t>Capacidad de Almacenamiento de Agua</t>
  </si>
  <si>
    <t>Tomas comerciales de agua potable con servicio medido</t>
  </si>
  <si>
    <t>no. de tomas</t>
  </si>
  <si>
    <t>Descargas Mixtas sistema de drenaje sanitario</t>
  </si>
  <si>
    <t>Descargas domésticas al sistema de drenaje sanitario</t>
  </si>
  <si>
    <t>Descargas comerciales al sistema de drenaje sanitario</t>
  </si>
  <si>
    <t>Descargas industriales al sistema de drenaje sanitario</t>
  </si>
  <si>
    <t>Ingresos por derechos de incorporación</t>
  </si>
  <si>
    <t>% de agua consumida por usuarios domésticos</t>
  </si>
  <si>
    <t>% de agua consumida por usuarios comerciales</t>
  </si>
  <si>
    <t>% de agua consumida por usuarios industriales</t>
  </si>
  <si>
    <t>% de agua consumida por usuarios público</t>
  </si>
  <si>
    <t>Volumen de Agua Residual Tratada</t>
  </si>
  <si>
    <t>Tomas Mixtas de agua potable</t>
  </si>
  <si>
    <t>Tomas mixtas con servicio medido</t>
  </si>
  <si>
    <t>Empleados Jubilados y Pensionados por el Organismo</t>
  </si>
  <si>
    <t>Empleados pensionados por el IMSS</t>
  </si>
  <si>
    <t>Presidente (a) del Consejo Consultivo</t>
  </si>
  <si>
    <t>Inventario de bienes actualizado</t>
  </si>
  <si>
    <t>Tomas domésticas de agua potable con servicio medido</t>
  </si>
  <si>
    <t>Tomas industriales de agua potable con servicio medido</t>
  </si>
  <si>
    <t>Tomas con micro medidor en operaciòn</t>
  </si>
  <si>
    <t>Medidores instalados con tiempo mayor a 5 años</t>
  </si>
  <si>
    <t>Monto facturado total por  servicios de agua potable, alcantarillado y saneamiento</t>
  </si>
  <si>
    <t xml:space="preserve">Monto facturado doméstico </t>
  </si>
  <si>
    <t>Monto facturado comercial</t>
  </si>
  <si>
    <t>Monto facturado industrial</t>
  </si>
  <si>
    <t xml:space="preserve">Monto facturado público </t>
  </si>
  <si>
    <t>Monto factura mixto</t>
  </si>
  <si>
    <t>Volumen facturado mixto</t>
  </si>
  <si>
    <t>% de costos del personal</t>
  </si>
  <si>
    <t>Precio de servicio de agua potable</t>
  </si>
  <si>
    <t>Precio del servicio de saneamiento</t>
  </si>
  <si>
    <t>% de agua consumida por usuarios mixtos</t>
  </si>
  <si>
    <t>Consumo mixto promedio por toma al mes</t>
  </si>
  <si>
    <t xml:space="preserve">Volumen  de Agua  subsidiado </t>
  </si>
  <si>
    <t>m3</t>
  </si>
  <si>
    <t>Monto Subsidiado</t>
  </si>
  <si>
    <t>M4</t>
  </si>
  <si>
    <t>Descentralizado</t>
  </si>
  <si>
    <t>No cuenta con inventario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</si>
  <si>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</si>
  <si>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</si>
  <si>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</si>
  <si>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</si>
  <si>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</si>
  <si>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</si>
  <si>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</si>
  <si>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</si>
  <si>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</si>
  <si>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</si>
  <si>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</si>
  <si>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</si>
  <si>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POZO No. 2</t>
  </si>
  <si>
    <t>POZO No. 3</t>
  </si>
  <si>
    <t>MANANTIAL</t>
  </si>
  <si>
    <t>POZO No. 4</t>
  </si>
  <si>
    <t xml:space="preserve">VOLUMEN EN TITULO DE ASIGNACION </t>
  </si>
  <si>
    <t>M3/AÑO</t>
  </si>
  <si>
    <t>MES</t>
  </si>
  <si>
    <t>MAYO</t>
  </si>
  <si>
    <t>VOLUMEN EXTRAIDO DE FUENTES SUBTERRANEAS Y SUPERFICIALES</t>
  </si>
  <si>
    <t>N/A</t>
  </si>
  <si>
    <t xml:space="preserve">CARGO: DIRECTOR GENERAL </t>
  </si>
  <si>
    <t>Río (MANANTIAL)</t>
  </si>
  <si>
    <t xml:space="preserve"> </t>
  </si>
  <si>
    <t>Población atendida por el organismo operador 2020</t>
  </si>
  <si>
    <t xml:space="preserve">Profr. Zenon Aztello Guevara </t>
  </si>
  <si>
    <t>octubre del 2020</t>
  </si>
  <si>
    <t>si</t>
  </si>
  <si>
    <t>CENSO DE POBLACION Y VIVIENDA 2020</t>
  </si>
  <si>
    <t>FRANCISCA</t>
  </si>
  <si>
    <t>EMELIN</t>
  </si>
  <si>
    <t>CAJERA</t>
  </si>
  <si>
    <t>84 IV</t>
  </si>
  <si>
    <t>AVANCE DE METAS</t>
  </si>
  <si>
    <t>OCT</t>
  </si>
  <si>
    <t>NOV</t>
  </si>
  <si>
    <t>DIC</t>
  </si>
  <si>
    <t>COLUMNA O/9</t>
  </si>
  <si>
    <t>COLUMNA O/10</t>
  </si>
  <si>
    <t>COLUMNA O/11</t>
  </si>
  <si>
    <t>COLUMNA O/8</t>
  </si>
  <si>
    <t>COLUMNA O/12</t>
  </si>
  <si>
    <t>COLUMNA O/13</t>
  </si>
  <si>
    <t>COLUMNA O/14</t>
  </si>
  <si>
    <t>Ing. Pedro Eduardo Olalde Guerrero</t>
  </si>
  <si>
    <t>6240</t>
  </si>
  <si>
    <t>No contabilizado</t>
  </si>
  <si>
    <t>44390</t>
  </si>
  <si>
    <t>CARLOS Y LIBORIO</t>
  </si>
  <si>
    <t>0,00</t>
  </si>
  <si>
    <t>115.927.63</t>
  </si>
  <si>
    <t>4.327,29</t>
  </si>
  <si>
    <t>Tomas domésticas en localidades rurales (CRO)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</si>
</sst>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[$-F800]dddd\,\ mmmm\ dd\,\ yyyy"/>
    <numFmt numFmtId="165" formatCode="0.000"/>
    <numFmt numFmtId="166" formatCode="0.0000"/>
    <numFmt numFmtId="167" formatCode="0.0%"/>
    <numFmt numFmtId="168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8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7" xfId="0" applyFont="1" applyFill="1" applyBorder="1" applyAlignment="1"/>
    <xf numFmtId="0" fontId="2" fillId="2" borderId="8" xfId="0" applyFont="1" applyFill="1" applyBorder="1" applyAlignment="1"/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7" xfId="0" applyFont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0" borderId="14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4" fontId="2" fillId="6" borderId="1" xfId="0" applyNumberFormat="1" applyFont="1" applyFill="1" applyBorder="1" applyAlignment="1">
      <alignment horizontal="center" vertical="center"/>
    </xf>
    <xf numFmtId="4" fontId="2" fillId="6" borderId="14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5" fontId="0" fillId="0" borderId="0" xfId="0" applyNumberFormat="1"/>
    <xf numFmtId="4" fontId="2" fillId="6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4" fontId="2" fillId="6" borderId="14" xfId="0" applyNumberFormat="1" applyFont="1" applyFill="1" applyBorder="1"/>
    <xf numFmtId="4" fontId="2" fillId="6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43" fontId="2" fillId="0" borderId="14" xfId="2" applyFont="1" applyFill="1" applyBorder="1" applyAlignment="1">
      <alignment horizontal="center"/>
    </xf>
    <xf numFmtId="43" fontId="2" fillId="0" borderId="1" xfId="2" applyFont="1" applyFill="1" applyBorder="1" applyAlignment="1">
      <alignment horizontal="center"/>
    </xf>
    <xf numFmtId="4" fontId="0" fillId="0" borderId="0" xfId="0" applyNumberFormat="1" applyFill="1"/>
    <xf numFmtId="0" fontId="12" fillId="0" borderId="0" xfId="0" applyFont="1"/>
    <xf numFmtId="0" fontId="0" fillId="7" borderId="0" xfId="0" applyFill="1" applyAlignment="1">
      <alignment horizontal="left"/>
    </xf>
    <xf numFmtId="0" fontId="0" fillId="7" borderId="0" xfId="0" applyFill="1"/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/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10" fillId="0" borderId="1" xfId="0" applyNumberFormat="1" applyFont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7" fontId="0" fillId="0" borderId="0" xfId="3" applyNumberFormat="1" applyFont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2" fillId="6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" fontId="9" fillId="6" borderId="1" xfId="1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7" fillId="6" borderId="14" xfId="0" applyFont="1" applyFill="1" applyBorder="1" applyAlignment="1">
      <alignment horizontal="left" vertical="center" wrapText="1"/>
    </xf>
    <xf numFmtId="4" fontId="9" fillId="6" borderId="1" xfId="0" applyNumberFormat="1" applyFont="1" applyFill="1" applyBorder="1" applyAlignment="1">
      <alignment horizontal="right" vertical="center"/>
    </xf>
    <xf numFmtId="2" fontId="9" fillId="6" borderId="1" xfId="0" applyNumberFormat="1" applyFont="1" applyFill="1" applyBorder="1" applyAlignment="1">
      <alignment horizontal="right"/>
    </xf>
    <xf numFmtId="3" fontId="9" fillId="6" borderId="1" xfId="0" applyNumberFormat="1" applyFont="1" applyFill="1" applyBorder="1" applyAlignment="1">
      <alignment horizontal="right"/>
    </xf>
    <xf numFmtId="0" fontId="9" fillId="6" borderId="1" xfId="0" applyFont="1" applyFill="1" applyBorder="1" applyAlignment="1">
      <alignment horizontal="right"/>
    </xf>
    <xf numFmtId="4" fontId="9" fillId="6" borderId="1" xfId="0" applyNumberFormat="1" applyFont="1" applyFill="1" applyBorder="1" applyAlignment="1">
      <alignment horizontal="right"/>
    </xf>
    <xf numFmtId="4" fontId="9" fillId="6" borderId="14" xfId="0" applyNumberFormat="1" applyFont="1" applyFill="1" applyBorder="1" applyAlignment="1">
      <alignment vertical="center"/>
    </xf>
    <xf numFmtId="4" fontId="9" fillId="6" borderId="1" xfId="0" applyNumberFormat="1" applyFont="1" applyFill="1" applyBorder="1" applyAlignment="1">
      <alignment vertical="center"/>
    </xf>
    <xf numFmtId="43" fontId="2" fillId="6" borderId="1" xfId="2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/>
    <xf numFmtId="3" fontId="9" fillId="6" borderId="1" xfId="0" applyNumberFormat="1" applyFont="1" applyFill="1" applyBorder="1" applyAlignment="1"/>
    <xf numFmtId="4" fontId="9" fillId="6" borderId="1" xfId="0" applyNumberFormat="1" applyFont="1" applyFill="1" applyBorder="1" applyAlignment="1"/>
    <xf numFmtId="0" fontId="9" fillId="6" borderId="1" xfId="0" applyFont="1" applyFill="1" applyBorder="1" applyAlignment="1"/>
    <xf numFmtId="2" fontId="9" fillId="6" borderId="1" xfId="0" applyNumberFormat="1" applyFont="1" applyFill="1" applyBorder="1" applyAlignment="1">
      <alignment vertical="center"/>
    </xf>
    <xf numFmtId="3" fontId="9" fillId="6" borderId="1" xfId="0" applyNumberFormat="1" applyFont="1" applyFill="1" applyBorder="1" applyAlignment="1">
      <alignment vertical="center"/>
    </xf>
    <xf numFmtId="168" fontId="9" fillId="6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1" fontId="14" fillId="0" borderId="1" xfId="1" applyNumberFormat="1" applyFont="1" applyFill="1" applyBorder="1" applyAlignment="1">
      <alignment horizontal="center"/>
    </xf>
    <xf numFmtId="0" fontId="3" fillId="5" borderId="1" xfId="0" applyFont="1" applyFill="1" applyBorder="1"/>
    <xf numFmtId="0" fontId="0" fillId="0" borderId="1" xfId="0" applyFont="1" applyBorder="1" applyAlignment="1">
      <alignment horizontal="left" wrapText="1"/>
    </xf>
    <xf numFmtId="164" fontId="0" fillId="0" borderId="1" xfId="0" applyNumberFormat="1" applyFont="1" applyFill="1" applyBorder="1" applyAlignment="1">
      <alignment horizontal="left"/>
    </xf>
    <xf numFmtId="0" fontId="0" fillId="0" borderId="10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49" fontId="0" fillId="6" borderId="10" xfId="0" applyNumberFormat="1" applyFill="1" applyBorder="1" applyAlignment="1">
      <alignment horizontal="center"/>
    </xf>
    <xf numFmtId="49" fontId="0" fillId="6" borderId="11" xfId="0" applyNumberFormat="1" applyFill="1" applyBorder="1" applyAlignment="1">
      <alignment horizontal="center"/>
    </xf>
    <xf numFmtId="49" fontId="0" fillId="6" borderId="12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14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4">
    <cellStyle name="Millares" xfId="2" builtinId="3"/>
    <cellStyle name="Normal" xfId="0" builtinId="0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60614</xdr:colOff>
      <xdr:row>0</xdr:row>
      <xdr:rowOff>86591</xdr:rowOff>
    </xdr:from>
    <xdr:to>
      <xdr:col>4</xdr:col>
      <xdr:colOff>528205</xdr:colOff>
      <xdr:row>8</xdr:row>
      <xdr:rowOff>112567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0614" y="86591"/>
          <a:ext cx="3089963" cy="160126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ORGANISMO OPERADOR PARAMUNICIPAL</a:t>
          </a:r>
          <a:r>
            <a:rPr lang="es-MX" sz="1000" b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 AGUA POTABLE, ALCANTARILLADO Y SANEAMIENTO DESCENTRALIZADO DEL AYUNTAMIENTO DE RAYON, S.L.P.</a:t>
          </a:r>
        </a:p>
        <a:p>
          <a:pPr algn="ctr">
            <a:spcAft>
              <a:spcPts val="0"/>
            </a:spcAft>
          </a:pPr>
          <a:r>
            <a:rPr lang="es-MX" sz="14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OOAPASR</a:t>
          </a:r>
          <a:endParaRPr lang="es-MX" sz="14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s-MX" sz="10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</a:t>
          </a:r>
        </a:p>
        <a:p>
          <a:pPr algn="r">
            <a:spcAft>
              <a:spcPts val="0"/>
            </a:spcAft>
          </a:pPr>
          <a:endParaRPr lang="es-MX" sz="1000" b="1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endParaRPr lang="es-MX" sz="1000" b="1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s-MX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Rivas Guillen 112   C.P. 79740   Rayón S.L.P.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</a:t>
          </a:r>
        </a:p>
        <a:p>
          <a:pPr algn="r">
            <a:spcAft>
              <a:spcPts val="0"/>
            </a:spcAft>
          </a:pPr>
          <a:r>
            <a:rPr lang="es-MX" sz="1100" u="none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ooapsr@live.com.mx</a:t>
          </a:r>
          <a:r>
            <a:rPr lang="es-MX" sz="1100" u="none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</a:t>
          </a:r>
          <a:r>
            <a:rPr lang="es-MX" sz="1100" u="none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87 7 09095</a:t>
          </a:r>
          <a:endParaRPr lang="es-MX" sz="1100" u="none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1"/>
  <sheetViews>
    <sheetView tabSelected="1" view="pageBreakPreview" topLeftCell="A115" zoomScaleNormal="80" zoomScaleSheetLayoutView="100" workbookViewId="0">
      <selection activeCell="N107" sqref="N107"/>
    </sheetView>
  </sheetViews>
  <sheetFormatPr baseColWidth="10" defaultRowHeight="15" x14ac:dyDescent="0.25"/>
  <cols>
    <col min="1" max="1" width="34" style="20" customWidth="1"/>
    <col min="2" max="2" width="14.7109375" customWidth="1"/>
    <col min="3" max="3" width="11.7109375" style="27" customWidth="1"/>
    <col min="4" max="5" width="11.7109375" customWidth="1"/>
    <col min="6" max="6" width="13" customWidth="1"/>
    <col min="7" max="8" width="13.140625" customWidth="1"/>
    <col min="9" max="9" width="13.85546875" customWidth="1"/>
    <col min="10" max="10" width="11.7109375" customWidth="1"/>
    <col min="11" max="11" width="14.5703125" customWidth="1"/>
    <col min="12" max="12" width="11.7109375" customWidth="1"/>
    <col min="13" max="13" width="16.28515625" customWidth="1"/>
    <col min="14" max="14" width="11.7109375" customWidth="1"/>
    <col min="16" max="16" width="18.7109375" customWidth="1"/>
    <col min="17" max="17" width="8.85546875" style="27" customWidth="1"/>
    <col min="18" max="18" width="18.5703125" style="27" bestFit="1" customWidth="1"/>
    <col min="19" max="20" width="15.5703125" style="27" bestFit="1" customWidth="1"/>
    <col min="21" max="21" width="16.140625" style="27" customWidth="1"/>
    <col min="22" max="22" width="15.85546875" style="27" customWidth="1"/>
    <col min="23" max="23" width="18.42578125" customWidth="1"/>
    <col min="24" max="24" width="14.42578125" customWidth="1"/>
    <col min="25" max="25" width="12.5703125" customWidth="1"/>
    <col min="26" max="26" width="9.42578125" customWidth="1"/>
    <col min="27" max="27" width="6.7109375" customWidth="1"/>
  </cols>
  <sheetData>
    <row r="1" spans="1:22" ht="15.75" x14ac:dyDescent="0.25">
      <c r="A1" s="12"/>
      <c r="B1" s="1"/>
      <c r="F1" s="35" t="s">
        <v>104</v>
      </c>
      <c r="G1" s="36"/>
      <c r="H1" s="36"/>
      <c r="I1" s="36"/>
      <c r="J1" s="36"/>
      <c r="K1" s="45"/>
      <c r="L1" s="45"/>
      <c r="M1" s="45"/>
      <c r="N1" s="46"/>
    </row>
    <row r="2" spans="1:22" ht="16.5" customHeight="1" x14ac:dyDescent="0.25">
      <c r="A2" s="12"/>
      <c r="B2" s="1"/>
      <c r="F2" s="37"/>
      <c r="G2" s="38"/>
      <c r="H2" s="38"/>
      <c r="I2" s="38"/>
      <c r="J2" s="38"/>
      <c r="K2" s="44"/>
      <c r="L2" s="44"/>
      <c r="M2" s="44"/>
      <c r="N2" s="47"/>
    </row>
    <row r="3" spans="1:22" ht="15.75" x14ac:dyDescent="0.25">
      <c r="A3" s="13"/>
      <c r="B3" s="1"/>
      <c r="F3" s="51" t="s">
        <v>132</v>
      </c>
      <c r="G3" s="52"/>
      <c r="H3" s="52"/>
      <c r="I3" s="52"/>
      <c r="J3" s="52"/>
      <c r="K3" s="45" t="s">
        <v>210</v>
      </c>
      <c r="L3" s="45"/>
      <c r="M3" s="45"/>
      <c r="N3" s="46"/>
    </row>
    <row r="4" spans="1:22" ht="15.75" x14ac:dyDescent="0.25">
      <c r="A4" s="12"/>
      <c r="B4" s="1"/>
      <c r="F4" s="39"/>
      <c r="G4" s="40"/>
      <c r="H4" s="40"/>
      <c r="I4" s="40"/>
      <c r="J4" s="40"/>
      <c r="K4" s="48"/>
      <c r="L4" s="48"/>
      <c r="M4" s="48"/>
      <c r="N4" s="49"/>
    </row>
    <row r="5" spans="1:22" ht="15.75" x14ac:dyDescent="0.25">
      <c r="A5" s="12"/>
      <c r="B5" s="2"/>
      <c r="F5" s="41" t="s">
        <v>206</v>
      </c>
      <c r="G5" s="42"/>
      <c r="H5" s="42"/>
      <c r="I5" s="43"/>
      <c r="J5" s="50"/>
      <c r="K5" s="161" t="s">
        <v>227</v>
      </c>
      <c r="L5" s="162"/>
      <c r="M5" s="162"/>
      <c r="N5" s="163"/>
    </row>
    <row r="6" spans="1:22" x14ac:dyDescent="0.25">
      <c r="A6" s="14"/>
      <c r="B6" s="2"/>
      <c r="F6" s="31" t="s">
        <v>100</v>
      </c>
      <c r="G6" s="29"/>
      <c r="H6" s="29"/>
      <c r="I6" s="30"/>
      <c r="J6" s="28"/>
      <c r="K6" s="164" t="s">
        <v>205</v>
      </c>
      <c r="L6" s="165"/>
      <c r="M6" s="165"/>
      <c r="N6" s="166"/>
    </row>
    <row r="7" spans="1:22" x14ac:dyDescent="0.25">
      <c r="A7" s="14"/>
      <c r="B7" s="2"/>
      <c r="F7" s="31" t="s">
        <v>101</v>
      </c>
      <c r="G7" s="29"/>
      <c r="H7" s="29"/>
      <c r="I7" s="30"/>
      <c r="J7" s="28"/>
      <c r="K7" s="164"/>
      <c r="L7" s="165"/>
      <c r="M7" s="165"/>
      <c r="N7" s="166"/>
    </row>
    <row r="8" spans="1:22" x14ac:dyDescent="0.25">
      <c r="A8" s="14"/>
      <c r="B8" s="1"/>
      <c r="F8" s="32" t="s">
        <v>102</v>
      </c>
      <c r="G8" s="33"/>
      <c r="H8" s="33"/>
      <c r="I8" s="34"/>
      <c r="J8" s="28"/>
      <c r="K8" s="164"/>
      <c r="L8" s="165"/>
      <c r="M8" s="165"/>
      <c r="N8" s="166"/>
    </row>
    <row r="9" spans="1:22" x14ac:dyDescent="0.25">
      <c r="A9" s="14"/>
      <c r="B9" s="1"/>
      <c r="F9" s="32" t="s">
        <v>103</v>
      </c>
      <c r="G9" s="33"/>
      <c r="H9" s="33"/>
      <c r="I9" s="34"/>
      <c r="J9" s="28"/>
      <c r="K9" s="164"/>
      <c r="L9" s="165"/>
      <c r="M9" s="165"/>
      <c r="N9" s="166"/>
    </row>
    <row r="10" spans="1:22" ht="22.5" customHeight="1" x14ac:dyDescent="0.25">
      <c r="A10" s="182" t="s">
        <v>0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4"/>
    </row>
    <row r="11" spans="1:22" ht="15" customHeight="1" x14ac:dyDescent="0.25">
      <c r="A11" s="192" t="s">
        <v>1</v>
      </c>
      <c r="B11" s="192"/>
      <c r="C11" s="186" t="s">
        <v>179</v>
      </c>
      <c r="D11" s="186"/>
      <c r="E11" s="186"/>
      <c r="F11" s="186"/>
      <c r="G11" s="186"/>
      <c r="H11" s="186"/>
      <c r="I11" s="187"/>
      <c r="J11" s="188"/>
      <c r="K11" s="188"/>
      <c r="L11" s="188"/>
      <c r="M11" s="188"/>
      <c r="N11" s="189"/>
    </row>
    <row r="12" spans="1:22" x14ac:dyDescent="0.25">
      <c r="A12" s="156" t="s">
        <v>157</v>
      </c>
      <c r="B12" s="156"/>
      <c r="C12" s="186" t="s">
        <v>207</v>
      </c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</row>
    <row r="13" spans="1:22" s="5" customFormat="1" ht="13.5" customHeight="1" x14ac:dyDescent="0.25">
      <c r="A13" s="158" t="s">
        <v>97</v>
      </c>
      <c r="B13" s="159"/>
      <c r="C13" s="160" t="s">
        <v>208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Q13" s="27"/>
      <c r="R13" s="27"/>
      <c r="S13" s="27"/>
      <c r="T13" s="27"/>
      <c r="U13" s="27"/>
      <c r="V13" s="27"/>
    </row>
    <row r="14" spans="1:22" x14ac:dyDescent="0.25">
      <c r="A14" s="156" t="s">
        <v>78</v>
      </c>
      <c r="B14" s="156"/>
      <c r="C14" s="186" t="s">
        <v>226</v>
      </c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</row>
    <row r="15" spans="1:22" x14ac:dyDescent="0.25">
      <c r="A15" s="158" t="s">
        <v>98</v>
      </c>
      <c r="B15" s="159"/>
      <c r="C15" s="190">
        <v>44580</v>
      </c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</row>
    <row r="16" spans="1:22" ht="15" customHeight="1" x14ac:dyDescent="0.25">
      <c r="A16" s="158" t="s">
        <v>95</v>
      </c>
      <c r="B16" s="159"/>
      <c r="C16" s="190">
        <v>35947</v>
      </c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</row>
    <row r="17" spans="1:27" x14ac:dyDescent="0.25">
      <c r="A17" s="158" t="s">
        <v>96</v>
      </c>
      <c r="B17" s="159"/>
      <c r="C17" s="190">
        <v>40992</v>
      </c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</row>
    <row r="18" spans="1:27" x14ac:dyDescent="0.25">
      <c r="A18" s="158" t="s">
        <v>126</v>
      </c>
      <c r="B18" s="159"/>
      <c r="C18" s="191" t="s">
        <v>209</v>
      </c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</row>
    <row r="19" spans="1:27" x14ac:dyDescent="0.25">
      <c r="A19" s="158" t="s">
        <v>99</v>
      </c>
      <c r="B19" s="159"/>
      <c r="C19" s="157">
        <v>43841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</row>
    <row r="20" spans="1:27" x14ac:dyDescent="0.25">
      <c r="A20" s="158" t="s">
        <v>158</v>
      </c>
      <c r="B20" s="159"/>
      <c r="C20" s="160" t="s">
        <v>180</v>
      </c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</row>
    <row r="21" spans="1:27" ht="18.75" customHeight="1" x14ac:dyDescent="0.25">
      <c r="A21" s="21" t="s">
        <v>40</v>
      </c>
      <c r="B21" s="22" t="s">
        <v>41</v>
      </c>
      <c r="C21" s="54" t="s">
        <v>181</v>
      </c>
      <c r="D21" s="54" t="s">
        <v>182</v>
      </c>
      <c r="E21" s="54" t="s">
        <v>183</v>
      </c>
      <c r="F21" s="54" t="s">
        <v>184</v>
      </c>
      <c r="G21" s="54" t="s">
        <v>185</v>
      </c>
      <c r="H21" s="54" t="s">
        <v>186</v>
      </c>
      <c r="I21" s="54" t="s">
        <v>187</v>
      </c>
      <c r="J21" s="54" t="s">
        <v>188</v>
      </c>
      <c r="K21" s="26" t="s">
        <v>189</v>
      </c>
      <c r="L21" s="26" t="s">
        <v>190</v>
      </c>
      <c r="M21" s="26" t="s">
        <v>191</v>
      </c>
      <c r="N21" s="26" t="s">
        <v>192</v>
      </c>
    </row>
    <row r="22" spans="1:27" ht="18.75" customHeight="1" x14ac:dyDescent="0.25">
      <c r="A22" s="175" t="s">
        <v>2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</row>
    <row r="23" spans="1:27" s="5" customFormat="1" ht="25.5" customHeight="1" x14ac:dyDescent="0.25">
      <c r="A23" s="59" t="s">
        <v>139</v>
      </c>
      <c r="B23" s="89" t="s">
        <v>115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P23" s="5" t="s">
        <v>230</v>
      </c>
      <c r="Q23" s="27"/>
      <c r="R23" s="27"/>
      <c r="S23" s="27"/>
      <c r="T23" s="27"/>
      <c r="U23" s="27"/>
      <c r="V23" s="27"/>
    </row>
    <row r="24" spans="1:27" s="5" customFormat="1" ht="25.5" customHeight="1" x14ac:dyDescent="0.25">
      <c r="A24" s="15" t="s">
        <v>105</v>
      </c>
      <c r="B24" s="90" t="s">
        <v>74</v>
      </c>
      <c r="C24" s="6">
        <v>4</v>
      </c>
      <c r="D24" s="6">
        <v>4</v>
      </c>
      <c r="E24" s="6">
        <v>4</v>
      </c>
      <c r="F24" s="6">
        <v>4</v>
      </c>
      <c r="G24" s="6">
        <v>4</v>
      </c>
      <c r="H24" s="73">
        <v>4</v>
      </c>
      <c r="I24" s="73">
        <v>4</v>
      </c>
      <c r="J24" s="73">
        <v>4</v>
      </c>
      <c r="K24" s="73">
        <v>4</v>
      </c>
      <c r="L24" s="73">
        <v>4</v>
      </c>
      <c r="M24" s="73">
        <v>4</v>
      </c>
      <c r="N24" s="73">
        <v>4</v>
      </c>
      <c r="Q24" s="27"/>
      <c r="R24" s="27"/>
      <c r="S24" s="27"/>
      <c r="T24" s="27"/>
      <c r="U24" s="27"/>
      <c r="V24" s="27"/>
    </row>
    <row r="25" spans="1:27" s="5" customFormat="1" ht="25.5" customHeight="1" x14ac:dyDescent="0.25">
      <c r="A25" s="15" t="s">
        <v>4</v>
      </c>
      <c r="B25" s="90" t="s">
        <v>74</v>
      </c>
      <c r="C25" s="6">
        <v>4</v>
      </c>
      <c r="D25" s="6">
        <v>4</v>
      </c>
      <c r="E25" s="6">
        <v>4</v>
      </c>
      <c r="F25" s="6">
        <v>4</v>
      </c>
      <c r="G25" s="6">
        <v>4</v>
      </c>
      <c r="H25" s="73">
        <v>4</v>
      </c>
      <c r="I25" s="73">
        <v>4</v>
      </c>
      <c r="J25" s="73">
        <v>4</v>
      </c>
      <c r="K25" s="73">
        <v>4</v>
      </c>
      <c r="L25" s="73">
        <v>4</v>
      </c>
      <c r="M25" s="73">
        <v>4</v>
      </c>
      <c r="N25" s="73">
        <v>4</v>
      </c>
      <c r="P25" s="167" t="s">
        <v>197</v>
      </c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9"/>
    </row>
    <row r="26" spans="1:27" s="5" customFormat="1" ht="25.5" customHeight="1" x14ac:dyDescent="0.25">
      <c r="A26" s="15" t="s">
        <v>106</v>
      </c>
      <c r="B26" s="90" t="s">
        <v>204</v>
      </c>
      <c r="C26" s="6">
        <v>1</v>
      </c>
      <c r="D26" s="6">
        <v>1</v>
      </c>
      <c r="E26" s="6">
        <v>1</v>
      </c>
      <c r="F26" s="6">
        <v>1</v>
      </c>
      <c r="G26" s="6">
        <v>1</v>
      </c>
      <c r="H26" s="73">
        <v>1</v>
      </c>
      <c r="I26" s="73">
        <v>1</v>
      </c>
      <c r="J26" s="73">
        <v>1</v>
      </c>
      <c r="K26" s="73">
        <v>1</v>
      </c>
      <c r="L26" s="73">
        <v>1</v>
      </c>
      <c r="M26" s="73">
        <v>1</v>
      </c>
      <c r="N26" s="73">
        <v>1</v>
      </c>
      <c r="P26" s="61" t="s">
        <v>193</v>
      </c>
      <c r="Q26" s="6">
        <v>56339</v>
      </c>
      <c r="R26" s="6" t="s">
        <v>198</v>
      </c>
      <c r="S26" s="6" t="s">
        <v>194</v>
      </c>
      <c r="T26" s="6">
        <v>80000</v>
      </c>
      <c r="U26" s="6" t="s">
        <v>198</v>
      </c>
      <c r="V26" s="6" t="s">
        <v>195</v>
      </c>
      <c r="W26" s="60">
        <v>155589</v>
      </c>
      <c r="X26" s="60" t="s">
        <v>198</v>
      </c>
      <c r="Y26" s="60" t="s">
        <v>196</v>
      </c>
      <c r="Z26" s="60">
        <v>22966</v>
      </c>
      <c r="AA26" s="60" t="s">
        <v>198</v>
      </c>
    </row>
    <row r="27" spans="1:27" s="5" customFormat="1" ht="25.5" customHeight="1" x14ac:dyDescent="0.25">
      <c r="A27" s="15" t="s">
        <v>5</v>
      </c>
      <c r="B27" s="90" t="s">
        <v>204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73">
        <v>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P27" s="167" t="s">
        <v>201</v>
      </c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9"/>
    </row>
    <row r="28" spans="1:27" s="5" customFormat="1" ht="25.5" customHeight="1" x14ac:dyDescent="0.25">
      <c r="A28" s="15" t="s">
        <v>6</v>
      </c>
      <c r="B28" s="90" t="s">
        <v>75</v>
      </c>
      <c r="C28" s="6">
        <f>+Q26+T26+W26+Z26</f>
        <v>314894</v>
      </c>
      <c r="D28" s="6">
        <f>+Q26+T26+W26+Z26</f>
        <v>314894</v>
      </c>
      <c r="E28" s="6">
        <f>+Q26+T26+W26+Z26</f>
        <v>314894</v>
      </c>
      <c r="F28" s="6">
        <f>+Q26+T26+W26+Z26</f>
        <v>314894</v>
      </c>
      <c r="G28" s="6">
        <v>314894</v>
      </c>
      <c r="H28" s="6">
        <v>314894</v>
      </c>
      <c r="I28" s="6">
        <v>314894</v>
      </c>
      <c r="J28" s="6">
        <v>314894</v>
      </c>
      <c r="K28" s="6">
        <v>314894</v>
      </c>
      <c r="L28" s="6">
        <v>314894</v>
      </c>
      <c r="M28" s="6">
        <v>314894</v>
      </c>
      <c r="N28" s="6">
        <v>314894</v>
      </c>
      <c r="P28" s="170" t="s">
        <v>193</v>
      </c>
      <c r="Q28" s="171"/>
      <c r="R28" s="108"/>
      <c r="S28" s="172" t="s">
        <v>194</v>
      </c>
      <c r="T28" s="173"/>
      <c r="U28" s="108"/>
      <c r="V28" s="174" t="s">
        <v>195</v>
      </c>
      <c r="W28" s="174"/>
      <c r="X28" s="62"/>
      <c r="Y28" s="174" t="s">
        <v>196</v>
      </c>
      <c r="Z28" s="174"/>
      <c r="AA28" s="62"/>
    </row>
    <row r="29" spans="1:27" s="5" customFormat="1" ht="25.5" customHeight="1" x14ac:dyDescent="0.25">
      <c r="A29" s="15" t="s">
        <v>7</v>
      </c>
      <c r="B29" s="90" t="s">
        <v>75</v>
      </c>
      <c r="C29" s="6">
        <f>+SUM(Q30+T30+Z30)</f>
        <v>43190</v>
      </c>
      <c r="D29" s="6">
        <f>+SUM(Q31+T31+Z31)</f>
        <v>33570</v>
      </c>
      <c r="E29" s="6">
        <f>+SUM(Q32+T32+Z32)</f>
        <v>39342</v>
      </c>
      <c r="F29" s="6">
        <f>+SUM(Q32+T32+Z32)</f>
        <v>39342</v>
      </c>
      <c r="G29" s="135">
        <f>+SUM(Q34+T34+Z34)</f>
        <v>45250</v>
      </c>
      <c r="H29" s="135" t="s">
        <v>229</v>
      </c>
      <c r="I29" s="73">
        <f>Q36+T36+Z36</f>
        <v>37535</v>
      </c>
      <c r="J29" s="73">
        <f>SUM(Q37+T37+Z37)</f>
        <v>34200</v>
      </c>
      <c r="K29" s="73">
        <f>SUM(Q38+T38+Z38)</f>
        <v>27516</v>
      </c>
      <c r="L29" s="73">
        <f>SUM(Q39+T39+Z39)</f>
        <v>38910</v>
      </c>
      <c r="M29" s="73">
        <f>Q40+T40+W40+Z40</f>
        <v>38020</v>
      </c>
      <c r="N29" s="73">
        <f>Q41+T41+W41+Z41</f>
        <v>38490</v>
      </c>
      <c r="P29" s="58" t="s">
        <v>199</v>
      </c>
      <c r="Q29" s="6" t="s">
        <v>75</v>
      </c>
      <c r="R29" s="108"/>
      <c r="S29" s="6" t="s">
        <v>199</v>
      </c>
      <c r="T29" s="6" t="s">
        <v>75</v>
      </c>
      <c r="U29" s="108"/>
      <c r="V29" s="6" t="s">
        <v>199</v>
      </c>
      <c r="W29" s="58" t="s">
        <v>75</v>
      </c>
      <c r="X29" s="64"/>
      <c r="Y29" s="58" t="s">
        <v>199</v>
      </c>
      <c r="Z29" s="58" t="s">
        <v>75</v>
      </c>
      <c r="AA29" s="64"/>
    </row>
    <row r="30" spans="1:27" s="5" customFormat="1" ht="25.5" customHeight="1" x14ac:dyDescent="0.25">
      <c r="A30" s="15" t="s">
        <v>8</v>
      </c>
      <c r="B30" s="90" t="s">
        <v>75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P30" s="61" t="s">
        <v>181</v>
      </c>
      <c r="Q30" s="107">
        <v>8220</v>
      </c>
      <c r="R30" s="108"/>
      <c r="S30" s="118" t="s">
        <v>181</v>
      </c>
      <c r="T30" s="76">
        <v>24990</v>
      </c>
      <c r="U30" s="108"/>
      <c r="V30" s="118" t="s">
        <v>181</v>
      </c>
      <c r="W30" s="76">
        <v>0</v>
      </c>
      <c r="X30" s="62"/>
      <c r="Y30" s="61" t="s">
        <v>181</v>
      </c>
      <c r="Z30" s="88">
        <v>9980</v>
      </c>
      <c r="AA30" s="62"/>
    </row>
    <row r="31" spans="1:27" s="5" customFormat="1" ht="24.75" customHeight="1" x14ac:dyDescent="0.25">
      <c r="A31" s="70" t="s">
        <v>9</v>
      </c>
      <c r="B31" s="93" t="s">
        <v>75</v>
      </c>
      <c r="C31" s="73">
        <f t="shared" ref="C31:G31" si="0">+C29+C30</f>
        <v>43190</v>
      </c>
      <c r="D31" s="73">
        <f t="shared" si="0"/>
        <v>33570</v>
      </c>
      <c r="E31" s="73">
        <f t="shared" si="0"/>
        <v>39342</v>
      </c>
      <c r="F31" s="73">
        <f t="shared" si="0"/>
        <v>39342</v>
      </c>
      <c r="G31" s="73">
        <f t="shared" si="0"/>
        <v>45250</v>
      </c>
      <c r="H31" s="145">
        <f>+H29+H30</f>
        <v>44390</v>
      </c>
      <c r="I31" s="73">
        <f>I29+I30</f>
        <v>37535</v>
      </c>
      <c r="J31" s="73">
        <f>SUM(J29+J30)</f>
        <v>34200</v>
      </c>
      <c r="K31" s="73">
        <f>SUM(K29+K30)</f>
        <v>27516</v>
      </c>
      <c r="L31" s="73">
        <f>L29</f>
        <v>38910</v>
      </c>
      <c r="M31" s="73">
        <f>M29-M30</f>
        <v>38020</v>
      </c>
      <c r="N31" s="73">
        <f>N29-N30</f>
        <v>38490</v>
      </c>
      <c r="P31" s="61" t="s">
        <v>182</v>
      </c>
      <c r="Q31" s="76">
        <v>8120</v>
      </c>
      <c r="R31" s="27"/>
      <c r="S31" s="118" t="s">
        <v>182</v>
      </c>
      <c r="T31" s="76">
        <v>16680</v>
      </c>
      <c r="U31" s="27"/>
      <c r="V31" s="118" t="s">
        <v>182</v>
      </c>
      <c r="W31" s="76">
        <v>0</v>
      </c>
      <c r="Y31" s="61" t="s">
        <v>182</v>
      </c>
      <c r="Z31" s="76">
        <v>8770</v>
      </c>
    </row>
    <row r="32" spans="1:27" s="5" customFormat="1" ht="25.5" customHeight="1" x14ac:dyDescent="0.25">
      <c r="A32" s="70" t="s">
        <v>94</v>
      </c>
      <c r="B32" s="93" t="s">
        <v>75</v>
      </c>
      <c r="C32" s="73">
        <f t="shared" ref="C32:D33" si="1">+C31</f>
        <v>43190</v>
      </c>
      <c r="D32" s="73">
        <f t="shared" si="1"/>
        <v>33570</v>
      </c>
      <c r="E32" s="73">
        <f>+E31</f>
        <v>39342</v>
      </c>
      <c r="F32" s="73">
        <f>+F31</f>
        <v>39342</v>
      </c>
      <c r="G32" s="73">
        <f t="shared" ref="G32" si="2">+G31</f>
        <v>45250</v>
      </c>
      <c r="H32" s="73">
        <f t="shared" ref="H32" si="3">+H31</f>
        <v>44390</v>
      </c>
      <c r="I32" s="73">
        <f>I31</f>
        <v>37535</v>
      </c>
      <c r="J32" s="73">
        <f>J31</f>
        <v>34200</v>
      </c>
      <c r="K32" s="73">
        <f>K31</f>
        <v>27516</v>
      </c>
      <c r="L32" s="73">
        <v>38910</v>
      </c>
      <c r="M32" s="73">
        <f>M31</f>
        <v>38020</v>
      </c>
      <c r="N32" s="73">
        <f>N31</f>
        <v>38490</v>
      </c>
      <c r="P32" s="61" t="s">
        <v>183</v>
      </c>
      <c r="Q32" s="76">
        <v>8000</v>
      </c>
      <c r="R32" s="27"/>
      <c r="S32" s="118" t="s">
        <v>183</v>
      </c>
      <c r="T32" s="76">
        <v>30340</v>
      </c>
      <c r="U32" s="27"/>
      <c r="V32" s="118" t="s">
        <v>183</v>
      </c>
      <c r="W32" s="76">
        <v>0</v>
      </c>
      <c r="Y32" s="61" t="s">
        <v>183</v>
      </c>
      <c r="Z32" s="76">
        <v>1002</v>
      </c>
    </row>
    <row r="33" spans="1:26" s="5" customFormat="1" ht="25.5" customHeight="1" x14ac:dyDescent="0.25">
      <c r="A33" s="70" t="s">
        <v>10</v>
      </c>
      <c r="B33" s="93" t="s">
        <v>75</v>
      </c>
      <c r="C33" s="73">
        <f t="shared" si="1"/>
        <v>43190</v>
      </c>
      <c r="D33" s="73">
        <f t="shared" si="1"/>
        <v>33570</v>
      </c>
      <c r="E33" s="73">
        <f t="shared" ref="E33:G33" si="4">+E32</f>
        <v>39342</v>
      </c>
      <c r="F33" s="73">
        <f t="shared" si="4"/>
        <v>39342</v>
      </c>
      <c r="G33" s="73">
        <f t="shared" si="4"/>
        <v>45250</v>
      </c>
      <c r="H33" s="73">
        <f t="shared" ref="H33" si="5">+H32</f>
        <v>44390</v>
      </c>
      <c r="I33" s="73">
        <f>I32</f>
        <v>37535</v>
      </c>
      <c r="J33" s="73">
        <f>J31</f>
        <v>34200</v>
      </c>
      <c r="K33" s="73">
        <f>K31</f>
        <v>27516</v>
      </c>
      <c r="L33" s="6">
        <v>38910</v>
      </c>
      <c r="M33" s="73">
        <f>M31</f>
        <v>38020</v>
      </c>
      <c r="N33" s="73">
        <f>N31</f>
        <v>38490</v>
      </c>
      <c r="P33" s="61" t="s">
        <v>184</v>
      </c>
      <c r="Q33" s="77">
        <v>8520</v>
      </c>
      <c r="R33" s="27"/>
      <c r="S33" s="118" t="s">
        <v>184</v>
      </c>
      <c r="T33" s="112">
        <v>27300</v>
      </c>
      <c r="U33" s="27"/>
      <c r="V33" s="118" t="s">
        <v>184</v>
      </c>
      <c r="W33" s="76">
        <v>0</v>
      </c>
      <c r="Y33" s="61" t="s">
        <v>184</v>
      </c>
      <c r="Z33" s="88">
        <v>9700</v>
      </c>
    </row>
    <row r="34" spans="1:26" s="5" customFormat="1" ht="25.5" customHeight="1" x14ac:dyDescent="0.25">
      <c r="A34" s="15" t="s">
        <v>11</v>
      </c>
      <c r="B34" s="90" t="s">
        <v>75</v>
      </c>
      <c r="C34" s="73">
        <f>+C31</f>
        <v>43190</v>
      </c>
      <c r="D34" s="73">
        <f t="shared" ref="D34:E34" si="6">+D31</f>
        <v>33570</v>
      </c>
      <c r="E34" s="73">
        <f t="shared" si="6"/>
        <v>39342</v>
      </c>
      <c r="F34" s="73">
        <f t="shared" ref="F34:G34" si="7">+F31</f>
        <v>39342</v>
      </c>
      <c r="G34" s="73">
        <f t="shared" si="7"/>
        <v>45250</v>
      </c>
      <c r="H34" s="73">
        <f t="shared" ref="H34" si="8">+H31</f>
        <v>44390</v>
      </c>
      <c r="I34" s="73">
        <f>I33</f>
        <v>37535</v>
      </c>
      <c r="J34" s="73">
        <f>J31</f>
        <v>34200</v>
      </c>
      <c r="K34" s="73">
        <f>K31</f>
        <v>27516</v>
      </c>
      <c r="L34" s="73">
        <f t="shared" ref="L34" si="9">L32</f>
        <v>38910</v>
      </c>
      <c r="M34" s="73">
        <f>M31</f>
        <v>38020</v>
      </c>
      <c r="N34" s="73">
        <f>N31</f>
        <v>38490</v>
      </c>
      <c r="P34" s="61" t="s">
        <v>200</v>
      </c>
      <c r="Q34" s="77">
        <v>10320</v>
      </c>
      <c r="R34" s="27"/>
      <c r="S34" s="118" t="s">
        <v>200</v>
      </c>
      <c r="T34" s="88">
        <v>29140</v>
      </c>
      <c r="U34" s="27"/>
      <c r="V34" s="118" t="s">
        <v>200</v>
      </c>
      <c r="W34" s="76">
        <v>0</v>
      </c>
      <c r="Y34" s="61" t="s">
        <v>200</v>
      </c>
      <c r="Z34" s="76">
        <v>5790</v>
      </c>
    </row>
    <row r="35" spans="1:26" s="5" customFormat="1" ht="25.5" customHeight="1" x14ac:dyDescent="0.25">
      <c r="A35" s="81" t="s">
        <v>12</v>
      </c>
      <c r="B35" s="90" t="s">
        <v>75</v>
      </c>
      <c r="C35" s="6">
        <f>+C31*75</f>
        <v>3239250</v>
      </c>
      <c r="D35" s="6">
        <f t="shared" ref="D35:E35" si="10">+D31*75</f>
        <v>2517750</v>
      </c>
      <c r="E35" s="6">
        <f t="shared" si="10"/>
        <v>2950650</v>
      </c>
      <c r="F35" s="6">
        <f>+F31*75</f>
        <v>2950650</v>
      </c>
      <c r="G35" s="6">
        <f>+G31*75</f>
        <v>3393750</v>
      </c>
      <c r="H35" s="6">
        <f>+H31*75</f>
        <v>3329250</v>
      </c>
      <c r="I35" s="73">
        <f t="shared" ref="I35:N35" si="11">I31*75</f>
        <v>2815125</v>
      </c>
      <c r="J35" s="73">
        <f t="shared" si="11"/>
        <v>2565000</v>
      </c>
      <c r="K35" s="73">
        <f t="shared" si="11"/>
        <v>2063700</v>
      </c>
      <c r="L35" s="73">
        <f t="shared" si="11"/>
        <v>2918250</v>
      </c>
      <c r="M35" s="73">
        <f t="shared" si="11"/>
        <v>2851500</v>
      </c>
      <c r="N35" s="73">
        <f t="shared" si="11"/>
        <v>2886750</v>
      </c>
      <c r="P35" s="61" t="s">
        <v>186</v>
      </c>
      <c r="Q35" s="77">
        <v>8580</v>
      </c>
      <c r="R35" s="27"/>
      <c r="S35" s="118" t="s">
        <v>186</v>
      </c>
      <c r="T35" s="112">
        <v>26760</v>
      </c>
      <c r="U35" s="27"/>
      <c r="V35" s="118" t="s">
        <v>186</v>
      </c>
      <c r="W35" s="76">
        <v>0</v>
      </c>
      <c r="Y35" s="61" t="s">
        <v>186</v>
      </c>
      <c r="Z35" s="76">
        <v>9050</v>
      </c>
    </row>
    <row r="36" spans="1:26" s="5" customFormat="1" ht="25.5" customHeight="1" x14ac:dyDescent="0.25">
      <c r="A36" s="15" t="s">
        <v>13</v>
      </c>
      <c r="B36" s="90" t="s">
        <v>79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P36" s="61" t="s">
        <v>187</v>
      </c>
      <c r="Q36" s="76">
        <v>8560</v>
      </c>
      <c r="R36" s="27"/>
      <c r="S36" s="118" t="s">
        <v>187</v>
      </c>
      <c r="T36" s="77">
        <v>27930</v>
      </c>
      <c r="U36" s="27"/>
      <c r="V36" s="118" t="s">
        <v>187</v>
      </c>
      <c r="W36" s="76">
        <v>0</v>
      </c>
      <c r="X36" s="60"/>
      <c r="Y36" s="61" t="s">
        <v>187</v>
      </c>
      <c r="Z36" s="76">
        <v>1045</v>
      </c>
    </row>
    <row r="37" spans="1:26" s="5" customFormat="1" ht="25.5" customHeight="1" x14ac:dyDescent="0.25">
      <c r="A37" s="15" t="s">
        <v>152</v>
      </c>
      <c r="B37" s="90" t="s">
        <v>75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P37" s="61" t="s">
        <v>188</v>
      </c>
      <c r="Q37" s="76">
        <v>1010</v>
      </c>
      <c r="R37" s="27"/>
      <c r="S37" s="118" t="s">
        <v>188</v>
      </c>
      <c r="T37" s="76">
        <v>25960</v>
      </c>
      <c r="U37" s="27"/>
      <c r="V37" s="118" t="s">
        <v>188</v>
      </c>
      <c r="W37" s="76">
        <v>0</v>
      </c>
      <c r="Y37" s="61" t="s">
        <v>188</v>
      </c>
      <c r="Z37" s="76">
        <v>7230</v>
      </c>
    </row>
    <row r="38" spans="1:26" s="5" customFormat="1" ht="25.5" customHeight="1" x14ac:dyDescent="0.25">
      <c r="A38" s="15" t="s">
        <v>113</v>
      </c>
      <c r="B38" s="90" t="s">
        <v>107</v>
      </c>
      <c r="C38" s="73">
        <f>(2499+304+399+2450+881+728+22+151+2656+288+2716+470+409+367+443+215+386+379)/1000</f>
        <v>15.763</v>
      </c>
      <c r="D38" s="73">
        <f>+C38</f>
        <v>15.763</v>
      </c>
      <c r="E38" s="73">
        <f t="shared" ref="E38" si="12">+D38</f>
        <v>15.763</v>
      </c>
      <c r="F38" s="73">
        <f>(2499+304+399+2450+881+728+22+151+2656+288+2716+470+409+367+443+215+386+379)/1000</f>
        <v>15.763</v>
      </c>
      <c r="G38" s="73">
        <f>+F38</f>
        <v>15.763</v>
      </c>
      <c r="H38" s="73">
        <v>15.763</v>
      </c>
      <c r="I38" s="73">
        <v>15.763</v>
      </c>
      <c r="J38" s="73">
        <v>15.763</v>
      </c>
      <c r="K38" s="73">
        <v>15.763</v>
      </c>
      <c r="L38" s="73">
        <v>15.763</v>
      </c>
      <c r="M38" s="73">
        <v>15.763</v>
      </c>
      <c r="N38" s="73">
        <v>15.763</v>
      </c>
      <c r="P38" s="61" t="s">
        <v>189</v>
      </c>
      <c r="Q38" s="76">
        <v>7520</v>
      </c>
      <c r="R38" s="27"/>
      <c r="S38" s="118" t="s">
        <v>189</v>
      </c>
      <c r="T38" s="77">
        <v>18980</v>
      </c>
      <c r="U38" s="27"/>
      <c r="V38" s="118" t="s">
        <v>189</v>
      </c>
      <c r="W38" s="76">
        <v>0</v>
      </c>
      <c r="Y38" s="61" t="s">
        <v>189</v>
      </c>
      <c r="Z38" s="76">
        <v>1016</v>
      </c>
    </row>
    <row r="39" spans="1:26" s="5" customFormat="1" ht="25.5" customHeight="1" x14ac:dyDescent="0.25">
      <c r="A39" s="15" t="s">
        <v>114</v>
      </c>
      <c r="B39" s="90" t="s">
        <v>107</v>
      </c>
      <c r="C39" s="136" t="s">
        <v>228</v>
      </c>
      <c r="D39" s="136" t="s">
        <v>228</v>
      </c>
      <c r="E39" s="136" t="s">
        <v>228</v>
      </c>
      <c r="F39" s="136" t="s">
        <v>228</v>
      </c>
      <c r="G39" s="136" t="s">
        <v>228</v>
      </c>
      <c r="H39" s="136" t="s">
        <v>228</v>
      </c>
      <c r="I39" s="136" t="s">
        <v>228</v>
      </c>
      <c r="J39" s="136" t="s">
        <v>228</v>
      </c>
      <c r="K39" s="136" t="s">
        <v>228</v>
      </c>
      <c r="L39" s="136" t="s">
        <v>228</v>
      </c>
      <c r="M39" s="136" t="s">
        <v>228</v>
      </c>
      <c r="N39" s="136" t="s">
        <v>228</v>
      </c>
      <c r="P39" s="61" t="s">
        <v>190</v>
      </c>
      <c r="Q39" s="76">
        <v>8390</v>
      </c>
      <c r="R39" s="27"/>
      <c r="S39" s="118" t="s">
        <v>190</v>
      </c>
      <c r="T39" s="77">
        <v>20600</v>
      </c>
      <c r="U39" s="27"/>
      <c r="V39" s="118" t="s">
        <v>190</v>
      </c>
      <c r="W39" s="76">
        <v>0</v>
      </c>
      <c r="Y39" s="61" t="s">
        <v>190</v>
      </c>
      <c r="Z39" s="153">
        <v>9920</v>
      </c>
    </row>
    <row r="40" spans="1:26" s="5" customFormat="1" ht="42" customHeight="1" x14ac:dyDescent="0.25">
      <c r="A40" s="15" t="s">
        <v>116</v>
      </c>
      <c r="B40" s="90" t="s">
        <v>107</v>
      </c>
      <c r="C40" s="73">
        <v>4.3</v>
      </c>
      <c r="D40" s="73">
        <v>4.3</v>
      </c>
      <c r="E40" s="73">
        <v>4.3</v>
      </c>
      <c r="F40" s="73">
        <v>4.3</v>
      </c>
      <c r="G40" s="73">
        <v>4.3</v>
      </c>
      <c r="H40" s="73">
        <v>4.3</v>
      </c>
      <c r="I40" s="73">
        <v>4.3</v>
      </c>
      <c r="J40" s="73">
        <v>4.3</v>
      </c>
      <c r="K40" s="73">
        <v>4.3</v>
      </c>
      <c r="L40" s="73">
        <v>4.3</v>
      </c>
      <c r="M40" s="73">
        <v>4.3</v>
      </c>
      <c r="N40" s="73">
        <v>4.3</v>
      </c>
      <c r="P40" s="61" t="s">
        <v>191</v>
      </c>
      <c r="Q40" s="155">
        <v>9120</v>
      </c>
      <c r="R40" s="27"/>
      <c r="S40" s="118" t="s">
        <v>191</v>
      </c>
      <c r="T40" s="76">
        <v>19700</v>
      </c>
      <c r="U40" s="27"/>
      <c r="V40" s="118" t="s">
        <v>191</v>
      </c>
      <c r="W40" s="76">
        <v>0</v>
      </c>
      <c r="Y40" s="61" t="s">
        <v>191</v>
      </c>
      <c r="Z40" s="78">
        <v>9200</v>
      </c>
    </row>
    <row r="41" spans="1:26" s="5" customFormat="1" ht="37.5" customHeight="1" x14ac:dyDescent="0.25">
      <c r="A41" s="63" t="s">
        <v>128</v>
      </c>
      <c r="B41" s="90" t="s">
        <v>107</v>
      </c>
      <c r="C41" s="73">
        <v>1</v>
      </c>
      <c r="D41" s="73">
        <v>1</v>
      </c>
      <c r="E41" s="73">
        <v>1</v>
      </c>
      <c r="F41" s="73">
        <v>1</v>
      </c>
      <c r="G41" s="73">
        <v>1</v>
      </c>
      <c r="H41" s="73">
        <v>1</v>
      </c>
      <c r="I41" s="73">
        <v>1</v>
      </c>
      <c r="J41" s="73">
        <v>1</v>
      </c>
      <c r="K41" s="73">
        <v>1</v>
      </c>
      <c r="L41" s="73">
        <v>1</v>
      </c>
      <c r="M41" s="73">
        <v>1</v>
      </c>
      <c r="N41" s="73">
        <v>1</v>
      </c>
      <c r="P41" s="61" t="s">
        <v>192</v>
      </c>
      <c r="Q41" s="76">
        <v>10370</v>
      </c>
      <c r="R41" s="27"/>
      <c r="S41" s="118" t="s">
        <v>192</v>
      </c>
      <c r="T41" s="77">
        <v>18830</v>
      </c>
      <c r="U41" s="27"/>
      <c r="V41" s="118" t="s">
        <v>192</v>
      </c>
      <c r="W41" s="76">
        <v>0</v>
      </c>
      <c r="Y41" s="61" t="s">
        <v>192</v>
      </c>
      <c r="Z41" s="76">
        <v>9290</v>
      </c>
    </row>
    <row r="42" spans="1:26" s="5" customFormat="1" ht="25.5" customHeight="1" x14ac:dyDescent="0.25">
      <c r="A42" s="15" t="s">
        <v>140</v>
      </c>
      <c r="B42" s="90" t="s">
        <v>75</v>
      </c>
      <c r="C42" s="73">
        <v>1250</v>
      </c>
      <c r="D42" s="73">
        <v>1250</v>
      </c>
      <c r="E42" s="73">
        <v>1250</v>
      </c>
      <c r="F42" s="73">
        <v>1250</v>
      </c>
      <c r="G42" s="73">
        <v>1250</v>
      </c>
      <c r="H42" s="73">
        <v>1250</v>
      </c>
      <c r="I42" s="73">
        <v>1250</v>
      </c>
      <c r="J42" s="73">
        <v>1250</v>
      </c>
      <c r="K42" s="73">
        <v>1250</v>
      </c>
      <c r="L42" s="73">
        <v>1250</v>
      </c>
      <c r="M42" s="73">
        <v>1250</v>
      </c>
      <c r="N42" s="73">
        <v>1250</v>
      </c>
      <c r="Q42" s="27"/>
      <c r="R42" s="27"/>
      <c r="S42" s="27"/>
      <c r="T42" s="27"/>
      <c r="U42" s="27"/>
      <c r="V42" s="27"/>
    </row>
    <row r="43" spans="1:26" s="5" customFormat="1" ht="25.5" customHeight="1" x14ac:dyDescent="0.25">
      <c r="A43" s="15" t="s">
        <v>117</v>
      </c>
      <c r="B43" s="90" t="s">
        <v>108</v>
      </c>
      <c r="C43" s="73">
        <v>0</v>
      </c>
      <c r="D43" s="73">
        <v>0</v>
      </c>
      <c r="E43" s="73">
        <v>0</v>
      </c>
      <c r="F43" s="73">
        <v>0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73">
        <v>0</v>
      </c>
      <c r="N43" s="73">
        <v>0</v>
      </c>
      <c r="Q43" s="27"/>
      <c r="R43" s="27"/>
      <c r="S43" s="27"/>
      <c r="T43" s="27"/>
      <c r="U43" s="27"/>
      <c r="V43" s="27"/>
    </row>
    <row r="44" spans="1:26" s="5" customFormat="1" ht="25.5" customHeight="1" x14ac:dyDescent="0.25">
      <c r="A44" s="15" t="s">
        <v>109</v>
      </c>
      <c r="B44" s="90" t="s">
        <v>110</v>
      </c>
      <c r="C44" s="73">
        <v>0</v>
      </c>
      <c r="D44" s="73">
        <v>0</v>
      </c>
      <c r="E44" s="73">
        <v>0</v>
      </c>
      <c r="F44" s="73">
        <v>0</v>
      </c>
      <c r="G44" s="73">
        <v>0</v>
      </c>
      <c r="H44" s="73">
        <v>0</v>
      </c>
      <c r="I44" s="73">
        <v>0</v>
      </c>
      <c r="J44" s="73">
        <v>0</v>
      </c>
      <c r="K44" s="73">
        <v>0</v>
      </c>
      <c r="L44" s="73">
        <v>0</v>
      </c>
      <c r="M44" s="73">
        <v>0</v>
      </c>
      <c r="N44" s="73">
        <v>0</v>
      </c>
      <c r="Q44" s="27">
        <f>K31/K50/365</f>
        <v>2.9714742361002369E-2</v>
      </c>
      <c r="R44" s="27"/>
      <c r="S44" s="27"/>
      <c r="T44" s="27"/>
      <c r="U44" s="27"/>
      <c r="V44" s="27"/>
    </row>
    <row r="45" spans="1:26" s="5" customFormat="1" ht="25.5" customHeight="1" x14ac:dyDescent="0.25">
      <c r="A45" s="15" t="s">
        <v>111</v>
      </c>
      <c r="B45" s="90" t="s">
        <v>110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3">
        <v>0</v>
      </c>
      <c r="N45" s="73">
        <v>0</v>
      </c>
      <c r="Q45" s="27"/>
      <c r="R45" s="27"/>
      <c r="S45" s="27"/>
      <c r="T45" s="27"/>
      <c r="U45" s="27"/>
      <c r="V45" s="27"/>
    </row>
    <row r="46" spans="1:26" s="5" customFormat="1" ht="25.5" customHeight="1" x14ac:dyDescent="0.25">
      <c r="A46" s="15" t="s">
        <v>112</v>
      </c>
      <c r="B46" s="91" t="s">
        <v>110</v>
      </c>
      <c r="C46" s="73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Q46" s="27"/>
      <c r="R46" s="27"/>
      <c r="S46" s="27"/>
      <c r="T46" s="27"/>
      <c r="U46" s="27"/>
      <c r="V46" s="27"/>
    </row>
    <row r="47" spans="1:26" s="5" customFormat="1" x14ac:dyDescent="0.25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Q47" s="27"/>
      <c r="R47" s="27"/>
      <c r="S47" s="27"/>
      <c r="T47" s="27"/>
      <c r="U47" s="27"/>
      <c r="V47" s="27"/>
    </row>
    <row r="48" spans="1:26" s="5" customFormat="1" ht="25.5" x14ac:dyDescent="0.25">
      <c r="A48" s="15" t="s">
        <v>76</v>
      </c>
      <c r="B48" s="92" t="s">
        <v>80</v>
      </c>
      <c r="C48" s="6">
        <v>1</v>
      </c>
      <c r="D48" s="6">
        <v>1</v>
      </c>
      <c r="E48" s="6">
        <v>1</v>
      </c>
      <c r="F48" s="73">
        <v>1</v>
      </c>
      <c r="G48" s="73">
        <v>1</v>
      </c>
      <c r="H48" s="73">
        <v>1</v>
      </c>
      <c r="I48" s="73">
        <v>1</v>
      </c>
      <c r="J48" s="73">
        <v>1</v>
      </c>
      <c r="K48" s="73">
        <v>1</v>
      </c>
      <c r="L48" s="73">
        <v>1</v>
      </c>
      <c r="M48" s="73">
        <v>1</v>
      </c>
      <c r="N48" s="73">
        <v>1</v>
      </c>
      <c r="O48" s="5" t="s">
        <v>213</v>
      </c>
      <c r="Q48" s="27"/>
      <c r="R48" s="27"/>
      <c r="S48" s="27"/>
      <c r="T48" s="27"/>
      <c r="U48" s="27"/>
      <c r="V48" s="27"/>
    </row>
    <row r="49" spans="1:22" s="5" customFormat="1" ht="25.5" x14ac:dyDescent="0.25">
      <c r="A49" s="15" t="s">
        <v>234</v>
      </c>
      <c r="B49" s="90" t="s">
        <v>81</v>
      </c>
      <c r="C49" s="6">
        <v>449</v>
      </c>
      <c r="D49" s="6">
        <v>449</v>
      </c>
      <c r="E49" s="6">
        <v>451</v>
      </c>
      <c r="F49" s="73">
        <v>439</v>
      </c>
      <c r="G49" s="73">
        <v>530</v>
      </c>
      <c r="H49" s="73">
        <v>333</v>
      </c>
      <c r="I49" s="73">
        <v>399</v>
      </c>
      <c r="J49" s="73">
        <v>398</v>
      </c>
      <c r="K49" s="73">
        <v>400</v>
      </c>
      <c r="L49" s="73">
        <v>396</v>
      </c>
      <c r="M49" s="73">
        <v>395</v>
      </c>
      <c r="N49" s="73">
        <v>398</v>
      </c>
      <c r="O49" s="5" t="s">
        <v>213</v>
      </c>
      <c r="Q49" s="27"/>
      <c r="R49" s="27"/>
      <c r="S49" s="27"/>
      <c r="T49" s="27"/>
      <c r="U49" s="27"/>
      <c r="V49" s="27"/>
    </row>
    <row r="50" spans="1:22" s="105" customFormat="1" x14ac:dyDescent="0.25">
      <c r="A50" s="70" t="s">
        <v>14</v>
      </c>
      <c r="B50" s="129" t="s">
        <v>81</v>
      </c>
      <c r="C50" s="132">
        <v>2419</v>
      </c>
      <c r="D50" s="73">
        <v>2429</v>
      </c>
      <c r="E50" s="73">
        <v>2440</v>
      </c>
      <c r="F50" s="125">
        <v>2521</v>
      </c>
      <c r="G50" s="73">
        <v>2527</v>
      </c>
      <c r="H50" s="127">
        <v>2532</v>
      </c>
      <c r="I50" s="132">
        <v>2534</v>
      </c>
      <c r="J50" s="73">
        <v>2535</v>
      </c>
      <c r="K50" s="73">
        <v>2537</v>
      </c>
      <c r="L50" s="127">
        <v>2530</v>
      </c>
      <c r="M50" s="127">
        <v>2529</v>
      </c>
      <c r="N50" s="127">
        <v>2531</v>
      </c>
      <c r="O50" s="105" t="s">
        <v>213</v>
      </c>
      <c r="Q50" s="113"/>
      <c r="R50" s="113"/>
      <c r="S50" s="113"/>
      <c r="T50" s="113"/>
      <c r="U50" s="113"/>
      <c r="V50" s="113"/>
    </row>
    <row r="51" spans="1:22" s="5" customFormat="1" x14ac:dyDescent="0.25">
      <c r="A51" s="15" t="s">
        <v>15</v>
      </c>
      <c r="B51" s="91" t="s">
        <v>81</v>
      </c>
      <c r="C51" s="133">
        <v>2232</v>
      </c>
      <c r="D51" s="6">
        <v>2234</v>
      </c>
      <c r="E51" s="6">
        <v>2183</v>
      </c>
      <c r="F51" s="73">
        <v>2232</v>
      </c>
      <c r="G51" s="73">
        <v>2240</v>
      </c>
      <c r="H51" s="127">
        <v>2244</v>
      </c>
      <c r="I51" s="132">
        <v>2247</v>
      </c>
      <c r="J51" s="73">
        <v>2251</v>
      </c>
      <c r="K51" s="73">
        <v>2251</v>
      </c>
      <c r="L51" s="127">
        <v>2247</v>
      </c>
      <c r="M51" s="127">
        <v>2247</v>
      </c>
      <c r="N51" s="127">
        <v>2247</v>
      </c>
      <c r="O51" s="5" t="s">
        <v>213</v>
      </c>
      <c r="Q51" s="27"/>
      <c r="R51" s="27"/>
      <c r="S51" s="27"/>
      <c r="T51" s="27"/>
      <c r="U51" s="27"/>
      <c r="V51" s="27"/>
    </row>
    <row r="52" spans="1:22" s="5" customFormat="1" ht="25.5" x14ac:dyDescent="0.25">
      <c r="A52" s="15" t="s">
        <v>159</v>
      </c>
      <c r="B52" s="91" t="s">
        <v>81</v>
      </c>
      <c r="C52" s="6">
        <v>1434</v>
      </c>
      <c r="D52" s="6">
        <v>1441</v>
      </c>
      <c r="E52" s="6">
        <v>1410</v>
      </c>
      <c r="F52" s="73">
        <v>1395</v>
      </c>
      <c r="G52" s="97">
        <v>1402</v>
      </c>
      <c r="H52" s="73">
        <v>1409</v>
      </c>
      <c r="I52" s="73">
        <v>1421</v>
      </c>
      <c r="J52" s="73">
        <v>1466</v>
      </c>
      <c r="K52" s="73">
        <v>1487</v>
      </c>
      <c r="L52" s="73">
        <v>1486</v>
      </c>
      <c r="M52" s="73">
        <v>1484</v>
      </c>
      <c r="N52" s="73">
        <v>1484</v>
      </c>
      <c r="O52" s="5" t="s">
        <v>213</v>
      </c>
      <c r="Q52" s="27"/>
      <c r="R52" s="27"/>
      <c r="S52" s="27"/>
      <c r="T52" s="27"/>
      <c r="U52" s="27"/>
      <c r="V52" s="27"/>
    </row>
    <row r="53" spans="1:22" s="5" customFormat="1" x14ac:dyDescent="0.25">
      <c r="A53" s="15" t="s">
        <v>16</v>
      </c>
      <c r="B53" s="91" t="s">
        <v>81</v>
      </c>
      <c r="C53" s="6">
        <v>141</v>
      </c>
      <c r="D53" s="6">
        <v>149</v>
      </c>
      <c r="E53" s="6">
        <v>211</v>
      </c>
      <c r="F53" s="73">
        <v>242</v>
      </c>
      <c r="G53" s="73">
        <v>241</v>
      </c>
      <c r="H53" s="127">
        <v>241</v>
      </c>
      <c r="I53" s="73">
        <v>239</v>
      </c>
      <c r="J53" s="73">
        <v>236</v>
      </c>
      <c r="K53" s="73">
        <v>237</v>
      </c>
      <c r="L53" s="127">
        <v>234</v>
      </c>
      <c r="M53" s="127">
        <v>233</v>
      </c>
      <c r="N53" s="127">
        <v>235</v>
      </c>
      <c r="O53" s="5" t="s">
        <v>213</v>
      </c>
      <c r="Q53" s="27"/>
      <c r="R53" s="27"/>
      <c r="S53" s="27"/>
      <c r="T53" s="27"/>
      <c r="U53" s="27"/>
      <c r="V53" s="27"/>
    </row>
    <row r="54" spans="1:22" s="5" customFormat="1" ht="24.75" customHeight="1" x14ac:dyDescent="0.25">
      <c r="A54" s="15" t="s">
        <v>141</v>
      </c>
      <c r="B54" s="91" t="s">
        <v>142</v>
      </c>
      <c r="C54" s="6">
        <v>116</v>
      </c>
      <c r="D54" s="6">
        <v>121</v>
      </c>
      <c r="E54" s="6">
        <v>159</v>
      </c>
      <c r="F54" s="73">
        <v>197</v>
      </c>
      <c r="G54" s="73">
        <v>182</v>
      </c>
      <c r="H54" s="127">
        <v>183</v>
      </c>
      <c r="I54" s="73">
        <v>184</v>
      </c>
      <c r="J54" s="73">
        <v>185</v>
      </c>
      <c r="K54" s="73">
        <v>186</v>
      </c>
      <c r="L54" s="127">
        <v>182</v>
      </c>
      <c r="M54" s="127">
        <v>181</v>
      </c>
      <c r="N54" s="127">
        <v>183</v>
      </c>
      <c r="O54" s="5" t="s">
        <v>213</v>
      </c>
      <c r="Q54" s="27"/>
      <c r="R54" s="27"/>
      <c r="S54" s="27"/>
      <c r="T54" s="27"/>
      <c r="U54" s="27"/>
      <c r="V54" s="27"/>
    </row>
    <row r="55" spans="1:22" s="5" customFormat="1" x14ac:dyDescent="0.25">
      <c r="A55" s="15" t="s">
        <v>82</v>
      </c>
      <c r="B55" s="91" t="s">
        <v>81</v>
      </c>
      <c r="C55" s="6">
        <v>9</v>
      </c>
      <c r="D55" s="6">
        <v>9</v>
      </c>
      <c r="E55" s="6">
        <v>9</v>
      </c>
      <c r="F55" s="73">
        <v>9</v>
      </c>
      <c r="G55" s="73">
        <v>9</v>
      </c>
      <c r="H55" s="127">
        <v>8</v>
      </c>
      <c r="I55" s="73">
        <v>9</v>
      </c>
      <c r="J55" s="73">
        <v>9</v>
      </c>
      <c r="K55" s="73">
        <v>9</v>
      </c>
      <c r="L55" s="127">
        <v>9</v>
      </c>
      <c r="M55" s="127">
        <v>9</v>
      </c>
      <c r="N55" s="127">
        <v>9</v>
      </c>
      <c r="O55" s="5" t="s">
        <v>213</v>
      </c>
      <c r="Q55" s="27"/>
      <c r="R55" s="27"/>
      <c r="S55" s="27"/>
      <c r="T55" s="27"/>
      <c r="U55" s="27"/>
      <c r="V55" s="27"/>
    </row>
    <row r="56" spans="1:22" s="5" customFormat="1" ht="25.5" x14ac:dyDescent="0.25">
      <c r="A56" s="15" t="s">
        <v>160</v>
      </c>
      <c r="B56" s="91" t="s">
        <v>81</v>
      </c>
      <c r="C56" s="6">
        <v>8</v>
      </c>
      <c r="D56" s="6">
        <v>8</v>
      </c>
      <c r="E56" s="6">
        <v>8</v>
      </c>
      <c r="F56" s="73">
        <v>8</v>
      </c>
      <c r="G56" s="73">
        <v>8</v>
      </c>
      <c r="H56" s="127">
        <v>8</v>
      </c>
      <c r="I56" s="73">
        <v>8</v>
      </c>
      <c r="J56" s="73">
        <v>8</v>
      </c>
      <c r="K56" s="73">
        <v>9</v>
      </c>
      <c r="L56" s="127">
        <v>9</v>
      </c>
      <c r="M56" s="127">
        <v>9</v>
      </c>
      <c r="N56" s="127">
        <v>9</v>
      </c>
      <c r="O56" s="5" t="s">
        <v>213</v>
      </c>
      <c r="Q56" s="27"/>
      <c r="R56" s="27"/>
      <c r="S56" s="27">
        <f>L50/7000</f>
        <v>0.36142857142857143</v>
      </c>
      <c r="T56" s="27"/>
      <c r="U56" s="27"/>
      <c r="V56" s="27"/>
    </row>
    <row r="57" spans="1:22" s="5" customFormat="1" x14ac:dyDescent="0.25">
      <c r="A57" s="15" t="s">
        <v>17</v>
      </c>
      <c r="B57" s="91" t="s">
        <v>81</v>
      </c>
      <c r="C57" s="6">
        <v>39</v>
      </c>
      <c r="D57" s="6">
        <v>39</v>
      </c>
      <c r="E57" s="6">
        <v>39</v>
      </c>
      <c r="F57" s="73">
        <v>38</v>
      </c>
      <c r="G57" s="73">
        <v>37</v>
      </c>
      <c r="H57" s="127">
        <v>30</v>
      </c>
      <c r="I57" s="73">
        <v>39</v>
      </c>
      <c r="J57" s="73">
        <v>39</v>
      </c>
      <c r="K57" s="73">
        <v>40</v>
      </c>
      <c r="L57" s="127">
        <v>40</v>
      </c>
      <c r="M57" s="127">
        <v>40</v>
      </c>
      <c r="N57" s="127">
        <v>40</v>
      </c>
      <c r="O57" s="5" t="s">
        <v>213</v>
      </c>
      <c r="Q57" s="27"/>
      <c r="R57" s="27"/>
      <c r="S57" s="124">
        <f>S56*100</f>
        <v>36.142857142857146</v>
      </c>
      <c r="T57" s="27"/>
      <c r="U57" s="27"/>
      <c r="V57" s="27"/>
    </row>
    <row r="58" spans="1:22" s="5" customFormat="1" x14ac:dyDescent="0.25">
      <c r="A58" s="15" t="s">
        <v>118</v>
      </c>
      <c r="B58" s="91" t="s">
        <v>81</v>
      </c>
      <c r="C58" s="6">
        <v>31</v>
      </c>
      <c r="D58" s="6">
        <v>31</v>
      </c>
      <c r="E58" s="6">
        <v>31</v>
      </c>
      <c r="F58" s="73">
        <v>30</v>
      </c>
      <c r="G58" s="73">
        <v>29</v>
      </c>
      <c r="H58" s="127">
        <v>30</v>
      </c>
      <c r="I58" s="73">
        <v>30</v>
      </c>
      <c r="J58" s="73">
        <v>30</v>
      </c>
      <c r="K58" s="73">
        <v>31</v>
      </c>
      <c r="L58" s="127">
        <v>32</v>
      </c>
      <c r="M58" s="127">
        <v>32</v>
      </c>
      <c r="N58" s="127">
        <v>32</v>
      </c>
      <c r="O58" s="5" t="s">
        <v>213</v>
      </c>
      <c r="Q58" s="27"/>
      <c r="R58" s="27"/>
      <c r="S58" s="27"/>
      <c r="T58" s="27"/>
      <c r="U58" s="27"/>
      <c r="V58" s="27"/>
    </row>
    <row r="59" spans="1:22" s="5" customFormat="1" x14ac:dyDescent="0.25">
      <c r="A59" s="15" t="s">
        <v>153</v>
      </c>
      <c r="B59" s="91" t="s">
        <v>81</v>
      </c>
      <c r="C59" s="6">
        <v>0</v>
      </c>
      <c r="D59" s="6">
        <v>0</v>
      </c>
      <c r="E59" s="6">
        <v>0</v>
      </c>
      <c r="F59" s="73">
        <v>0</v>
      </c>
      <c r="G59" s="73">
        <v>0</v>
      </c>
      <c r="H59" s="127">
        <v>0</v>
      </c>
      <c r="I59" s="73">
        <v>0</v>
      </c>
      <c r="J59" s="73">
        <v>0</v>
      </c>
      <c r="K59" s="73">
        <v>0</v>
      </c>
      <c r="L59" s="127">
        <v>0</v>
      </c>
      <c r="M59" s="127">
        <v>0</v>
      </c>
      <c r="N59" s="127">
        <v>0</v>
      </c>
      <c r="O59" s="5" t="s">
        <v>213</v>
      </c>
      <c r="Q59" s="27"/>
      <c r="R59" s="27"/>
      <c r="S59" s="27"/>
      <c r="T59" s="27"/>
      <c r="U59" s="27"/>
      <c r="V59" s="27"/>
    </row>
    <row r="60" spans="1:22" s="5" customFormat="1" x14ac:dyDescent="0.25">
      <c r="A60" s="15" t="s">
        <v>154</v>
      </c>
      <c r="B60" s="91" t="s">
        <v>81</v>
      </c>
      <c r="C60" s="6">
        <v>0</v>
      </c>
      <c r="D60" s="6">
        <v>0</v>
      </c>
      <c r="E60" s="6">
        <v>0</v>
      </c>
      <c r="F60" s="73">
        <v>0</v>
      </c>
      <c r="G60" s="73">
        <v>0</v>
      </c>
      <c r="H60" s="127">
        <v>0</v>
      </c>
      <c r="I60" s="73">
        <v>0</v>
      </c>
      <c r="J60" s="73">
        <v>0</v>
      </c>
      <c r="K60" s="73">
        <v>0</v>
      </c>
      <c r="L60" s="127">
        <v>0</v>
      </c>
      <c r="M60" s="127">
        <v>0</v>
      </c>
      <c r="N60" s="127">
        <v>0</v>
      </c>
      <c r="O60" s="5" t="s">
        <v>213</v>
      </c>
      <c r="Q60" s="27"/>
      <c r="R60" s="27"/>
      <c r="S60" s="27"/>
      <c r="T60" s="27"/>
      <c r="U60" s="27"/>
      <c r="V60" s="27"/>
    </row>
    <row r="61" spans="1:22" s="122" customFormat="1" ht="23.25" customHeight="1" x14ac:dyDescent="0.25">
      <c r="A61" s="70" t="s">
        <v>161</v>
      </c>
      <c r="B61" s="93" t="s">
        <v>81</v>
      </c>
      <c r="C61" s="6">
        <v>1434</v>
      </c>
      <c r="D61" s="6">
        <v>1441</v>
      </c>
      <c r="E61" s="6">
        <v>1410</v>
      </c>
      <c r="F61" s="73">
        <v>1751</v>
      </c>
      <c r="G61" s="73">
        <v>1621</v>
      </c>
      <c r="H61" s="127">
        <v>1630</v>
      </c>
      <c r="I61" s="73">
        <v>1643</v>
      </c>
      <c r="J61" s="73">
        <v>1689</v>
      </c>
      <c r="K61" s="73">
        <v>1713</v>
      </c>
      <c r="L61" s="127">
        <v>1709</v>
      </c>
      <c r="M61" s="127">
        <v>1706</v>
      </c>
      <c r="N61" s="127">
        <v>1708</v>
      </c>
      <c r="O61" s="122" t="s">
        <v>213</v>
      </c>
      <c r="Q61" s="123"/>
      <c r="R61" s="123"/>
      <c r="S61" s="123"/>
      <c r="T61" s="123"/>
      <c r="U61" s="123"/>
      <c r="V61" s="123"/>
    </row>
    <row r="62" spans="1:22" s="5" customFormat="1" ht="25.5" x14ac:dyDescent="0.25">
      <c r="A62" s="15" t="s">
        <v>162</v>
      </c>
      <c r="B62" s="91" t="s">
        <v>119</v>
      </c>
      <c r="C62" s="6">
        <v>900</v>
      </c>
      <c r="D62" s="6">
        <v>900</v>
      </c>
      <c r="E62" s="6">
        <v>900</v>
      </c>
      <c r="F62" s="73">
        <v>900</v>
      </c>
      <c r="G62" s="73">
        <v>900</v>
      </c>
      <c r="H62" s="127">
        <v>900</v>
      </c>
      <c r="I62" s="73">
        <v>1000</v>
      </c>
      <c r="J62" s="73">
        <v>1000</v>
      </c>
      <c r="K62" s="73">
        <v>1000</v>
      </c>
      <c r="L62" s="127">
        <v>950</v>
      </c>
      <c r="M62" s="127">
        <v>950</v>
      </c>
      <c r="N62" s="127">
        <v>940</v>
      </c>
      <c r="O62" s="5" t="s">
        <v>213</v>
      </c>
      <c r="Q62" s="27"/>
      <c r="R62" s="27"/>
      <c r="S62" s="27"/>
      <c r="T62" s="27"/>
      <c r="U62" s="27"/>
      <c r="V62" s="27"/>
    </row>
    <row r="63" spans="1:22" s="5" customFormat="1" x14ac:dyDescent="0.25">
      <c r="A63" s="15" t="s">
        <v>18</v>
      </c>
      <c r="B63" s="91" t="s">
        <v>81</v>
      </c>
      <c r="C63" s="6">
        <v>0</v>
      </c>
      <c r="D63" s="6">
        <v>0</v>
      </c>
      <c r="E63" s="6">
        <v>0</v>
      </c>
      <c r="F63" s="73">
        <v>0</v>
      </c>
      <c r="G63" s="73">
        <v>0</v>
      </c>
      <c r="H63" s="127">
        <v>0</v>
      </c>
      <c r="I63" s="73">
        <v>0</v>
      </c>
      <c r="J63" s="73">
        <v>0</v>
      </c>
      <c r="K63" s="73">
        <v>0</v>
      </c>
      <c r="L63" s="127">
        <v>0</v>
      </c>
      <c r="M63" s="127">
        <v>0</v>
      </c>
      <c r="N63" s="127">
        <v>0</v>
      </c>
      <c r="O63" s="5" t="s">
        <v>213</v>
      </c>
      <c r="Q63" s="27"/>
      <c r="R63" s="27"/>
      <c r="S63" s="27"/>
      <c r="T63" s="27"/>
      <c r="U63" s="27"/>
      <c r="V63" s="27"/>
    </row>
    <row r="64" spans="1:22" s="5" customFormat="1" x14ac:dyDescent="0.25">
      <c r="A64" s="15" t="s">
        <v>127</v>
      </c>
      <c r="B64" s="91" t="s">
        <v>81</v>
      </c>
      <c r="C64" s="6">
        <v>304</v>
      </c>
      <c r="D64" s="6">
        <v>249</v>
      </c>
      <c r="E64" s="6">
        <v>310</v>
      </c>
      <c r="F64" s="73">
        <v>292</v>
      </c>
      <c r="G64" s="73">
        <v>285</v>
      </c>
      <c r="H64" s="127">
        <v>247</v>
      </c>
      <c r="I64" s="73">
        <v>286</v>
      </c>
      <c r="J64" s="73">
        <v>292</v>
      </c>
      <c r="K64" s="73">
        <v>257</v>
      </c>
      <c r="L64" s="154">
        <v>279</v>
      </c>
      <c r="M64" s="127">
        <v>234</v>
      </c>
      <c r="N64" s="127">
        <v>291</v>
      </c>
      <c r="O64" s="5" t="s">
        <v>211</v>
      </c>
      <c r="Q64" s="27"/>
      <c r="R64" s="27"/>
      <c r="S64" s="27"/>
      <c r="T64" s="27"/>
      <c r="U64" s="27"/>
      <c r="V64" s="27"/>
    </row>
    <row r="65" spans="1:22" s="5" customFormat="1" ht="14.25" customHeight="1" x14ac:dyDescent="0.25">
      <c r="A65" s="15" t="s">
        <v>175</v>
      </c>
      <c r="B65" s="17" t="s">
        <v>176</v>
      </c>
      <c r="C65" s="7">
        <v>3040</v>
      </c>
      <c r="D65" s="7">
        <v>2490</v>
      </c>
      <c r="E65" s="7">
        <v>3100</v>
      </c>
      <c r="F65" s="128">
        <v>2920</v>
      </c>
      <c r="G65" s="128">
        <v>2850</v>
      </c>
      <c r="H65" s="128">
        <v>2470</v>
      </c>
      <c r="I65" s="128">
        <v>2860</v>
      </c>
      <c r="J65" s="128">
        <v>2920</v>
      </c>
      <c r="K65" s="128">
        <v>2570</v>
      </c>
      <c r="L65" s="128">
        <v>2790</v>
      </c>
      <c r="M65" s="128">
        <v>2340</v>
      </c>
      <c r="N65" s="128">
        <v>2910</v>
      </c>
      <c r="O65" s="5" t="s">
        <v>211</v>
      </c>
      <c r="Q65" s="27"/>
      <c r="R65" s="27"/>
      <c r="S65" s="27"/>
      <c r="T65" s="27"/>
      <c r="U65" s="27"/>
      <c r="V65" s="27"/>
    </row>
    <row r="66" spans="1:22" s="5" customFormat="1" x14ac:dyDescent="0.25">
      <c r="A66" s="15" t="s">
        <v>177</v>
      </c>
      <c r="B66" s="91" t="s">
        <v>77</v>
      </c>
      <c r="C66" s="100">
        <v>13673.84</v>
      </c>
      <c r="D66" s="100">
        <v>11220.94</v>
      </c>
      <c r="E66" s="100">
        <v>14063.06</v>
      </c>
      <c r="F66" s="71">
        <v>13159.88</v>
      </c>
      <c r="G66" s="134">
        <v>12863.96</v>
      </c>
      <c r="H66" s="134">
        <v>11174.18</v>
      </c>
      <c r="I66" s="71">
        <v>12827.38</v>
      </c>
      <c r="J66" s="71">
        <v>13162.16</v>
      </c>
      <c r="K66" s="71">
        <v>11558.08</v>
      </c>
      <c r="L66" s="127">
        <v>12611.54</v>
      </c>
      <c r="M66" s="127">
        <v>10551.26</v>
      </c>
      <c r="N66" s="127">
        <v>13053.2</v>
      </c>
      <c r="O66" s="5" t="s">
        <v>211</v>
      </c>
      <c r="Q66" s="27"/>
      <c r="R66" s="27"/>
      <c r="S66" s="27"/>
      <c r="T66" s="27"/>
      <c r="U66" s="27"/>
      <c r="V66" s="27"/>
    </row>
    <row r="67" spans="1:22" s="110" customFormat="1" ht="25.5" x14ac:dyDescent="0.25">
      <c r="A67" s="70" t="s">
        <v>19</v>
      </c>
      <c r="B67" s="130" t="s">
        <v>83</v>
      </c>
      <c r="C67" s="73">
        <v>1781</v>
      </c>
      <c r="D67" s="73">
        <v>1788</v>
      </c>
      <c r="E67" s="73">
        <v>1798</v>
      </c>
      <c r="F67" s="73">
        <v>1799</v>
      </c>
      <c r="G67" s="73">
        <v>1806</v>
      </c>
      <c r="H67" s="73">
        <v>1183</v>
      </c>
      <c r="I67" s="73">
        <v>1812</v>
      </c>
      <c r="J67" s="73">
        <v>1818</v>
      </c>
      <c r="K67" s="73">
        <v>1825</v>
      </c>
      <c r="L67" s="73">
        <v>1818</v>
      </c>
      <c r="M67" s="73">
        <v>1835</v>
      </c>
      <c r="N67" s="73">
        <v>1900</v>
      </c>
      <c r="O67" s="110" t="s">
        <v>213</v>
      </c>
      <c r="Q67" s="121"/>
      <c r="R67" s="121"/>
      <c r="S67" s="121"/>
      <c r="T67" s="121"/>
      <c r="U67" s="121"/>
      <c r="V67" s="121"/>
    </row>
    <row r="68" spans="1:22" s="5" customFormat="1" ht="25.5" x14ac:dyDescent="0.25">
      <c r="A68" s="15" t="s">
        <v>144</v>
      </c>
      <c r="B68" s="92" t="s">
        <v>83</v>
      </c>
      <c r="C68" s="6">
        <v>1747</v>
      </c>
      <c r="D68" s="6">
        <v>1747</v>
      </c>
      <c r="E68" s="6">
        <v>1604</v>
      </c>
      <c r="F68" s="73">
        <v>1586</v>
      </c>
      <c r="G68" s="73">
        <v>1592</v>
      </c>
      <c r="H68" s="73">
        <v>1021</v>
      </c>
      <c r="I68" s="73">
        <v>1598</v>
      </c>
      <c r="J68" s="73">
        <v>1606</v>
      </c>
      <c r="K68" s="73">
        <v>1612</v>
      </c>
      <c r="L68" s="73">
        <v>1608</v>
      </c>
      <c r="M68" s="73">
        <v>1625</v>
      </c>
      <c r="N68" s="73">
        <v>1684</v>
      </c>
      <c r="O68" s="5" t="s">
        <v>213</v>
      </c>
      <c r="Q68" s="27"/>
      <c r="R68" s="27"/>
      <c r="S68" s="27"/>
      <c r="T68" s="27"/>
      <c r="U68" s="27"/>
      <c r="V68" s="27"/>
    </row>
    <row r="69" spans="1:22" s="5" customFormat="1" ht="25.5" x14ac:dyDescent="0.25">
      <c r="A69" s="15" t="s">
        <v>145</v>
      </c>
      <c r="B69" s="92" t="s">
        <v>83</v>
      </c>
      <c r="C69" s="6">
        <v>104</v>
      </c>
      <c r="D69" s="6">
        <v>111</v>
      </c>
      <c r="E69" s="6">
        <v>164</v>
      </c>
      <c r="F69" s="73">
        <v>183</v>
      </c>
      <c r="G69" s="73">
        <v>184</v>
      </c>
      <c r="H69" s="73">
        <v>137</v>
      </c>
      <c r="I69" s="73">
        <v>182</v>
      </c>
      <c r="J69" s="73">
        <v>180</v>
      </c>
      <c r="K69" s="73">
        <v>180</v>
      </c>
      <c r="L69" s="73">
        <v>177</v>
      </c>
      <c r="M69" s="73">
        <v>177</v>
      </c>
      <c r="N69" s="73">
        <v>184</v>
      </c>
      <c r="O69" s="5" t="s">
        <v>213</v>
      </c>
      <c r="Q69" s="27"/>
      <c r="R69" s="27"/>
      <c r="S69" s="27"/>
      <c r="T69" s="27"/>
      <c r="U69" s="27"/>
      <c r="V69" s="27"/>
    </row>
    <row r="70" spans="1:22" s="5" customFormat="1" ht="25.5" x14ac:dyDescent="0.25">
      <c r="A70" s="15" t="s">
        <v>146</v>
      </c>
      <c r="B70" s="92" t="s">
        <v>83</v>
      </c>
      <c r="C70" s="6">
        <v>3</v>
      </c>
      <c r="D70" s="6">
        <v>3</v>
      </c>
      <c r="E70" s="6">
        <v>3</v>
      </c>
      <c r="F70" s="73">
        <v>3</v>
      </c>
      <c r="G70" s="73">
        <v>3</v>
      </c>
      <c r="H70" s="73">
        <v>3</v>
      </c>
      <c r="I70" s="73">
        <v>3</v>
      </c>
      <c r="J70" s="73">
        <v>3</v>
      </c>
      <c r="K70" s="73">
        <v>3</v>
      </c>
      <c r="L70" s="73">
        <v>3</v>
      </c>
      <c r="M70" s="73">
        <v>3</v>
      </c>
      <c r="N70" s="73">
        <v>3</v>
      </c>
      <c r="O70" s="5" t="s">
        <v>213</v>
      </c>
      <c r="Q70" s="27"/>
      <c r="R70" s="27"/>
      <c r="S70" s="27"/>
      <c r="T70" s="27"/>
      <c r="U70" s="27"/>
      <c r="V70" s="27"/>
    </row>
    <row r="71" spans="1:22" s="5" customFormat="1" ht="25.5" x14ac:dyDescent="0.25">
      <c r="A71" s="15" t="s">
        <v>143</v>
      </c>
      <c r="B71" s="92" t="s">
        <v>83</v>
      </c>
      <c r="C71" s="6">
        <v>0</v>
      </c>
      <c r="D71" s="6">
        <v>0</v>
      </c>
      <c r="E71" s="6">
        <v>0</v>
      </c>
      <c r="F71" s="73">
        <v>0</v>
      </c>
      <c r="G71" s="73">
        <v>0</v>
      </c>
      <c r="H71" s="73">
        <v>0</v>
      </c>
      <c r="I71" s="73">
        <v>0</v>
      </c>
      <c r="J71" s="73">
        <v>0</v>
      </c>
      <c r="K71" s="73">
        <v>0</v>
      </c>
      <c r="L71" s="73">
        <v>0</v>
      </c>
      <c r="M71" s="73">
        <v>0</v>
      </c>
      <c r="N71" s="73">
        <v>0</v>
      </c>
      <c r="O71" s="5" t="s">
        <v>213</v>
      </c>
      <c r="Q71" s="27"/>
      <c r="R71" s="27"/>
      <c r="S71" s="27"/>
      <c r="T71" s="27"/>
      <c r="U71" s="27"/>
      <c r="V71" s="27"/>
    </row>
    <row r="72" spans="1:22" s="5" customFormat="1" x14ac:dyDescent="0.25">
      <c r="A72" s="15" t="s">
        <v>20</v>
      </c>
      <c r="B72" s="92" t="s">
        <v>83</v>
      </c>
      <c r="C72" s="6">
        <v>27</v>
      </c>
      <c r="D72" s="6">
        <v>27</v>
      </c>
      <c r="E72" s="6">
        <v>27</v>
      </c>
      <c r="F72" s="73">
        <v>27</v>
      </c>
      <c r="G72" s="73">
        <v>27</v>
      </c>
      <c r="H72" s="73">
        <v>22</v>
      </c>
      <c r="I72" s="73">
        <v>29</v>
      </c>
      <c r="J72" s="73">
        <v>29</v>
      </c>
      <c r="K72" s="73">
        <v>30</v>
      </c>
      <c r="L72" s="73">
        <v>30</v>
      </c>
      <c r="M72" s="73">
        <v>30</v>
      </c>
      <c r="N72" s="73">
        <v>30</v>
      </c>
      <c r="O72" s="5" t="s">
        <v>213</v>
      </c>
      <c r="Q72" s="27"/>
      <c r="R72" s="27"/>
      <c r="S72" s="27"/>
      <c r="T72" s="27"/>
      <c r="U72" s="27"/>
      <c r="V72" s="27"/>
    </row>
    <row r="73" spans="1:22" s="5" customFormat="1" ht="40.5" customHeight="1" x14ac:dyDescent="0.25">
      <c r="A73" s="82" t="s">
        <v>163</v>
      </c>
      <c r="B73" s="83" t="s">
        <v>77</v>
      </c>
      <c r="C73" s="71">
        <v>269895.44</v>
      </c>
      <c r="D73" s="71">
        <v>225333.81</v>
      </c>
      <c r="E73" s="71">
        <v>256423.55000000005</v>
      </c>
      <c r="F73" s="94">
        <v>263588.95</v>
      </c>
      <c r="G73" s="71">
        <v>253565.08</v>
      </c>
      <c r="H73" s="137">
        <v>242945.15</v>
      </c>
      <c r="I73" s="143">
        <v>269412.33</v>
      </c>
      <c r="J73" s="143">
        <v>252592.68</v>
      </c>
      <c r="K73" s="71">
        <v>254501.64</v>
      </c>
      <c r="L73" s="71">
        <v>250973.07</v>
      </c>
      <c r="M73" s="71">
        <v>237078.67</v>
      </c>
      <c r="N73" s="71">
        <v>272627.07</v>
      </c>
      <c r="O73" s="5" t="s">
        <v>211</v>
      </c>
      <c r="Q73" s="27"/>
      <c r="R73" s="27"/>
      <c r="S73" s="27"/>
      <c r="T73" s="27"/>
      <c r="U73" s="27"/>
      <c r="V73" s="27"/>
    </row>
    <row r="74" spans="1:22" s="5" customFormat="1" x14ac:dyDescent="0.25">
      <c r="A74" s="82" t="s">
        <v>164</v>
      </c>
      <c r="B74" s="83" t="s">
        <v>77</v>
      </c>
      <c r="C74" s="71">
        <v>222831.72</v>
      </c>
      <c r="D74" s="71">
        <v>184674.95</v>
      </c>
      <c r="E74" s="71">
        <v>212350.30000000002</v>
      </c>
      <c r="F74" s="94">
        <v>208112.46000000002</v>
      </c>
      <c r="G74" s="71">
        <v>203273.84</v>
      </c>
      <c r="H74" s="137">
        <v>188245.37000000002</v>
      </c>
      <c r="I74" s="143">
        <v>212483.42</v>
      </c>
      <c r="J74" s="143">
        <v>199034.07</v>
      </c>
      <c r="K74" s="71">
        <v>194901.28</v>
      </c>
      <c r="L74" s="71">
        <v>197839.8</v>
      </c>
      <c r="M74" s="71">
        <v>184054.38</v>
      </c>
      <c r="N74" s="71">
        <v>203211.15</v>
      </c>
      <c r="O74" s="5" t="s">
        <v>211</v>
      </c>
      <c r="Q74" s="27"/>
      <c r="R74" s="27"/>
      <c r="S74" s="27"/>
      <c r="T74" s="27"/>
      <c r="U74" s="27"/>
      <c r="V74" s="27"/>
    </row>
    <row r="75" spans="1:22" s="5" customFormat="1" x14ac:dyDescent="0.25">
      <c r="A75" s="82" t="s">
        <v>165</v>
      </c>
      <c r="B75" s="83" t="s">
        <v>77</v>
      </c>
      <c r="C75" s="71">
        <v>38233.870000000003</v>
      </c>
      <c r="D75" s="71">
        <v>31650.970000000008</v>
      </c>
      <c r="E75" s="71">
        <v>35344.430000000008</v>
      </c>
      <c r="F75" s="94">
        <v>48115.640000000007</v>
      </c>
      <c r="G75" s="71">
        <v>45054.239999999998</v>
      </c>
      <c r="H75" s="137">
        <v>46076.229999999996</v>
      </c>
      <c r="I75" s="143">
        <v>49106.430000000008</v>
      </c>
      <c r="J75" s="143">
        <v>43770.66</v>
      </c>
      <c r="K75" s="71">
        <v>49878.27</v>
      </c>
      <c r="L75" s="71">
        <v>43417.33</v>
      </c>
      <c r="M75" s="71">
        <v>43761.58</v>
      </c>
      <c r="N75" s="71">
        <v>55101.33</v>
      </c>
      <c r="O75" s="5" t="s">
        <v>211</v>
      </c>
      <c r="Q75" s="27"/>
      <c r="R75" s="27"/>
      <c r="S75" s="27"/>
      <c r="T75" s="27"/>
      <c r="U75" s="27"/>
      <c r="V75" s="27"/>
    </row>
    <row r="76" spans="1:22" s="5" customFormat="1" x14ac:dyDescent="0.25">
      <c r="A76" s="82" t="s">
        <v>166</v>
      </c>
      <c r="B76" s="83" t="s">
        <v>77</v>
      </c>
      <c r="C76" s="71">
        <v>4772.41</v>
      </c>
      <c r="D76" s="71">
        <v>5033.6200000000008</v>
      </c>
      <c r="E76" s="71">
        <v>4012.16</v>
      </c>
      <c r="F76" s="94">
        <v>3865.5299999999997</v>
      </c>
      <c r="G76" s="71">
        <v>1474.1100000000001</v>
      </c>
      <c r="H76" s="137">
        <v>4328.41</v>
      </c>
      <c r="I76" s="143">
        <v>4373.67</v>
      </c>
      <c r="J76" s="143">
        <v>6001.36</v>
      </c>
      <c r="K76" s="71">
        <v>5202.47</v>
      </c>
      <c r="L76" s="71">
        <v>5176.83</v>
      </c>
      <c r="M76" s="71">
        <v>4935.42</v>
      </c>
      <c r="N76" s="71">
        <v>7927.23</v>
      </c>
      <c r="O76" s="5" t="s">
        <v>211</v>
      </c>
      <c r="Q76" s="27"/>
      <c r="R76" s="27"/>
      <c r="S76" s="27"/>
      <c r="T76" s="27"/>
      <c r="U76" s="27"/>
      <c r="V76" s="27"/>
    </row>
    <row r="77" spans="1:22" s="5" customFormat="1" x14ac:dyDescent="0.25">
      <c r="A77" s="82" t="s">
        <v>167</v>
      </c>
      <c r="B77" s="83" t="s">
        <v>77</v>
      </c>
      <c r="C77" s="71">
        <v>4057.44</v>
      </c>
      <c r="D77" s="71">
        <v>3974.27</v>
      </c>
      <c r="E77" s="71">
        <v>4716.66</v>
      </c>
      <c r="F77" s="94">
        <v>3495.32</v>
      </c>
      <c r="G77" s="71">
        <v>3762.89</v>
      </c>
      <c r="H77" s="137">
        <v>4295.1399999999994</v>
      </c>
      <c r="I77" s="143">
        <v>3448.8100000000004</v>
      </c>
      <c r="J77" s="143">
        <v>3786.59</v>
      </c>
      <c r="K77" s="71">
        <v>4519.62</v>
      </c>
      <c r="L77" s="71">
        <v>4539.1099999999997</v>
      </c>
      <c r="M77" s="71" t="s">
        <v>233</v>
      </c>
      <c r="N77" s="71">
        <v>6387.36</v>
      </c>
      <c r="O77" s="5" t="s">
        <v>211</v>
      </c>
      <c r="Q77" s="27"/>
      <c r="R77" s="27"/>
      <c r="S77" s="27"/>
      <c r="T77" s="27"/>
      <c r="U77" s="27"/>
      <c r="V77" s="27"/>
    </row>
    <row r="78" spans="1:22" s="5" customFormat="1" x14ac:dyDescent="0.25">
      <c r="A78" s="82" t="s">
        <v>168</v>
      </c>
      <c r="B78" s="83" t="s">
        <v>77</v>
      </c>
      <c r="C78" s="71">
        <v>0</v>
      </c>
      <c r="D78" s="71">
        <v>0</v>
      </c>
      <c r="E78" s="71">
        <v>0</v>
      </c>
      <c r="F78" s="94">
        <v>0</v>
      </c>
      <c r="G78" s="71">
        <v>0</v>
      </c>
      <c r="H78" s="138">
        <v>0</v>
      </c>
      <c r="I78" s="146">
        <v>0</v>
      </c>
      <c r="J78" s="150">
        <v>0</v>
      </c>
      <c r="K78" s="71" t="s">
        <v>231</v>
      </c>
      <c r="L78" s="71">
        <v>0</v>
      </c>
      <c r="M78" s="71" t="s">
        <v>231</v>
      </c>
      <c r="N78" s="71" t="s">
        <v>231</v>
      </c>
      <c r="O78" s="5" t="s">
        <v>211</v>
      </c>
      <c r="Q78" s="27"/>
      <c r="R78" s="27"/>
      <c r="S78" s="27"/>
      <c r="T78" s="27"/>
      <c r="U78" s="27"/>
      <c r="V78" s="27"/>
    </row>
    <row r="79" spans="1:22" s="111" customFormat="1" x14ac:dyDescent="0.25">
      <c r="A79" s="82" t="s">
        <v>21</v>
      </c>
      <c r="B79" s="84" t="s">
        <v>75</v>
      </c>
      <c r="C79" s="97">
        <v>30797</v>
      </c>
      <c r="D79" s="97">
        <v>25019</v>
      </c>
      <c r="E79" s="97">
        <v>28529</v>
      </c>
      <c r="F79" s="95">
        <v>29339</v>
      </c>
      <c r="G79" s="97">
        <v>28898</v>
      </c>
      <c r="H79" s="139">
        <v>27432</v>
      </c>
      <c r="I79" s="147">
        <v>30443</v>
      </c>
      <c r="J79" s="151">
        <v>28260</v>
      </c>
      <c r="K79" s="97">
        <v>27372</v>
      </c>
      <c r="L79" s="97">
        <v>27804</v>
      </c>
      <c r="M79" s="97">
        <v>25457</v>
      </c>
      <c r="N79" s="97">
        <v>27833</v>
      </c>
      <c r="O79" s="111" t="s">
        <v>211</v>
      </c>
      <c r="Q79" s="114"/>
      <c r="R79" s="114"/>
      <c r="S79" s="114"/>
      <c r="T79" s="114"/>
      <c r="U79" s="114"/>
      <c r="V79" s="114"/>
    </row>
    <row r="80" spans="1:22" s="5" customFormat="1" x14ac:dyDescent="0.25">
      <c r="A80" s="82" t="s">
        <v>22</v>
      </c>
      <c r="B80" s="84" t="s">
        <v>75</v>
      </c>
      <c r="C80" s="97">
        <v>20227</v>
      </c>
      <c r="D80" s="97">
        <v>16059</v>
      </c>
      <c r="E80" s="97">
        <v>18609</v>
      </c>
      <c r="F80" s="95">
        <v>18929</v>
      </c>
      <c r="G80" s="97">
        <v>19628</v>
      </c>
      <c r="H80" s="139">
        <v>18652</v>
      </c>
      <c r="I80" s="147">
        <v>20503</v>
      </c>
      <c r="J80" s="151">
        <v>19120</v>
      </c>
      <c r="K80" s="97">
        <v>17662</v>
      </c>
      <c r="L80" s="97">
        <v>18714</v>
      </c>
      <c r="M80" s="97">
        <v>16947</v>
      </c>
      <c r="N80" s="97">
        <v>18483</v>
      </c>
      <c r="O80" s="5" t="s">
        <v>211</v>
      </c>
      <c r="Q80" s="27"/>
      <c r="R80" s="27"/>
      <c r="S80" s="27"/>
      <c r="T80" s="27"/>
      <c r="U80" s="27"/>
      <c r="V80" s="27"/>
    </row>
    <row r="81" spans="1:25" s="5" customFormat="1" x14ac:dyDescent="0.25">
      <c r="A81" s="82" t="s">
        <v>23</v>
      </c>
      <c r="B81" s="84" t="s">
        <v>75</v>
      </c>
      <c r="C81" s="97">
        <v>10570</v>
      </c>
      <c r="D81" s="97">
        <v>8960</v>
      </c>
      <c r="E81" s="97">
        <v>9920</v>
      </c>
      <c r="F81" s="95">
        <v>10410</v>
      </c>
      <c r="G81" s="97">
        <v>9270</v>
      </c>
      <c r="H81" s="139">
        <v>8780</v>
      </c>
      <c r="I81" s="147">
        <v>9940</v>
      </c>
      <c r="J81" s="151">
        <v>9140</v>
      </c>
      <c r="K81" s="97">
        <v>9710</v>
      </c>
      <c r="L81" s="97">
        <v>9090</v>
      </c>
      <c r="M81" s="97">
        <v>8510</v>
      </c>
      <c r="N81" s="97">
        <v>9350</v>
      </c>
      <c r="O81" s="5" t="s">
        <v>211</v>
      </c>
      <c r="Q81" s="27"/>
      <c r="R81" s="27"/>
      <c r="S81" s="27"/>
      <c r="T81" s="27"/>
      <c r="U81" s="27"/>
      <c r="V81" s="27"/>
    </row>
    <row r="82" spans="1:25" s="5" customFormat="1" x14ac:dyDescent="0.25">
      <c r="A82" s="82" t="s">
        <v>24</v>
      </c>
      <c r="B82" s="84" t="s">
        <v>75</v>
      </c>
      <c r="C82" s="97">
        <v>26635</v>
      </c>
      <c r="D82" s="97">
        <v>21467</v>
      </c>
      <c r="E82" s="97">
        <v>24499</v>
      </c>
      <c r="F82" s="95">
        <v>24653</v>
      </c>
      <c r="G82" s="97">
        <v>24153</v>
      </c>
      <c r="H82" s="139">
        <v>22802</v>
      </c>
      <c r="I82" s="147">
        <v>25140</v>
      </c>
      <c r="J82" s="151">
        <v>23880</v>
      </c>
      <c r="K82" s="97">
        <v>22341</v>
      </c>
      <c r="L82" s="97">
        <v>23548</v>
      </c>
      <c r="M82" s="97">
        <v>20967</v>
      </c>
      <c r="N82" s="97">
        <v>22247</v>
      </c>
      <c r="O82" s="5" t="s">
        <v>211</v>
      </c>
      <c r="Q82" s="27"/>
      <c r="R82" s="27"/>
      <c r="S82" s="27"/>
      <c r="T82" s="27"/>
      <c r="U82" s="27"/>
      <c r="V82" s="27"/>
    </row>
    <row r="83" spans="1:25" s="5" customFormat="1" x14ac:dyDescent="0.25">
      <c r="A83" s="82" t="s">
        <v>25</v>
      </c>
      <c r="B83" s="84" t="s">
        <v>75</v>
      </c>
      <c r="C83" s="97">
        <v>3295</v>
      </c>
      <c r="D83" s="97">
        <v>2995</v>
      </c>
      <c r="E83" s="97">
        <v>3048</v>
      </c>
      <c r="F83" s="95">
        <v>3883</v>
      </c>
      <c r="G83" s="97">
        <v>3839</v>
      </c>
      <c r="H83" s="139">
        <v>3687</v>
      </c>
      <c r="I83" s="147">
        <v>4442</v>
      </c>
      <c r="J83" s="151">
        <v>3481</v>
      </c>
      <c r="K83" s="97">
        <v>3901</v>
      </c>
      <c r="L83" s="97">
        <v>3321</v>
      </c>
      <c r="M83" s="97">
        <v>3538</v>
      </c>
      <c r="N83" s="97">
        <v>4412</v>
      </c>
      <c r="O83" s="5" t="s">
        <v>211</v>
      </c>
      <c r="Q83" s="27"/>
      <c r="R83" s="27"/>
      <c r="S83" s="27"/>
      <c r="T83" s="27"/>
      <c r="U83" s="27"/>
      <c r="V83" s="27"/>
    </row>
    <row r="84" spans="1:25" s="5" customFormat="1" x14ac:dyDescent="0.25">
      <c r="A84" s="82" t="s">
        <v>26</v>
      </c>
      <c r="B84" s="84" t="s">
        <v>75</v>
      </c>
      <c r="C84" s="97">
        <v>423</v>
      </c>
      <c r="D84" s="97">
        <v>122</v>
      </c>
      <c r="E84" s="97">
        <v>410</v>
      </c>
      <c r="F84" s="95">
        <v>335</v>
      </c>
      <c r="G84" s="97">
        <v>386</v>
      </c>
      <c r="H84" s="139">
        <v>395</v>
      </c>
      <c r="I84" s="147">
        <v>418</v>
      </c>
      <c r="J84" s="151">
        <v>471</v>
      </c>
      <c r="K84" s="97">
        <v>356</v>
      </c>
      <c r="L84" s="97">
        <v>433</v>
      </c>
      <c r="M84" s="97">
        <v>413</v>
      </c>
      <c r="N84" s="97">
        <v>512</v>
      </c>
      <c r="O84" s="5" t="s">
        <v>211</v>
      </c>
      <c r="Q84" s="27"/>
      <c r="R84" s="27"/>
      <c r="S84" s="27"/>
      <c r="T84" s="27"/>
      <c r="U84" s="27"/>
      <c r="V84" s="27"/>
    </row>
    <row r="85" spans="1:25" s="5" customFormat="1" x14ac:dyDescent="0.25">
      <c r="A85" s="82" t="s">
        <v>27</v>
      </c>
      <c r="B85" s="84" t="s">
        <v>75</v>
      </c>
      <c r="C85" s="97">
        <v>444</v>
      </c>
      <c r="D85" s="97">
        <v>435</v>
      </c>
      <c r="E85" s="97">
        <v>572</v>
      </c>
      <c r="F85" s="95">
        <v>468</v>
      </c>
      <c r="G85" s="97">
        <v>520</v>
      </c>
      <c r="H85" s="139">
        <v>548</v>
      </c>
      <c r="I85" s="147">
        <v>443</v>
      </c>
      <c r="J85" s="151">
        <v>428</v>
      </c>
      <c r="K85" s="97">
        <v>774</v>
      </c>
      <c r="L85" s="97">
        <v>502</v>
      </c>
      <c r="M85" s="97">
        <v>539</v>
      </c>
      <c r="N85" s="97">
        <v>662</v>
      </c>
      <c r="O85" s="5" t="s">
        <v>211</v>
      </c>
      <c r="Q85" s="27"/>
      <c r="R85" s="27"/>
      <c r="S85" s="27"/>
      <c r="T85" s="27"/>
      <c r="U85" s="27"/>
      <c r="V85" s="27"/>
    </row>
    <row r="86" spans="1:25" s="5" customFormat="1" x14ac:dyDescent="0.25">
      <c r="A86" s="82" t="s">
        <v>169</v>
      </c>
      <c r="B86" s="84" t="s">
        <v>178</v>
      </c>
      <c r="C86" s="97">
        <v>0</v>
      </c>
      <c r="D86" s="97">
        <v>0</v>
      </c>
      <c r="E86" s="97">
        <v>0</v>
      </c>
      <c r="F86" s="96">
        <v>0</v>
      </c>
      <c r="G86" s="97">
        <v>0</v>
      </c>
      <c r="H86" s="140">
        <v>0</v>
      </c>
      <c r="I86" s="147">
        <v>0</v>
      </c>
      <c r="J86" s="152">
        <v>0</v>
      </c>
      <c r="K86" s="97">
        <v>0</v>
      </c>
      <c r="L86" s="97">
        <v>0</v>
      </c>
      <c r="M86" s="97">
        <v>0</v>
      </c>
      <c r="N86" s="97">
        <v>0</v>
      </c>
      <c r="O86" s="5" t="s">
        <v>211</v>
      </c>
      <c r="P86" s="99"/>
      <c r="Q86"/>
      <c r="R86" s="27"/>
      <c r="S86" s="27"/>
      <c r="T86" s="27"/>
      <c r="U86" s="27"/>
      <c r="V86" s="27"/>
    </row>
    <row r="87" spans="1:25" s="5" customFormat="1" x14ac:dyDescent="0.25">
      <c r="A87" s="82" t="s">
        <v>28</v>
      </c>
      <c r="B87" s="84" t="s">
        <v>77</v>
      </c>
      <c r="C87" s="71">
        <v>552587</v>
      </c>
      <c r="D87" s="71">
        <v>571475.5</v>
      </c>
      <c r="E87" s="71">
        <v>598546</v>
      </c>
      <c r="F87" s="94">
        <v>626855.5</v>
      </c>
      <c r="G87" s="71">
        <v>653531.5</v>
      </c>
      <c r="H87" s="141">
        <v>687067</v>
      </c>
      <c r="I87" s="148">
        <v>713921</v>
      </c>
      <c r="J87" s="148">
        <v>722783.5</v>
      </c>
      <c r="K87" s="71">
        <v>751841</v>
      </c>
      <c r="L87" s="71">
        <v>790394</v>
      </c>
      <c r="M87" s="71">
        <v>811858.5</v>
      </c>
      <c r="N87" s="71">
        <v>856689.5</v>
      </c>
      <c r="O87" s="5" t="s">
        <v>211</v>
      </c>
      <c r="Q87" s="27"/>
      <c r="R87" s="124"/>
      <c r="S87" s="27"/>
      <c r="T87" s="27"/>
      <c r="U87" s="27"/>
      <c r="V87" s="27"/>
    </row>
    <row r="88" spans="1:25" s="5" customFormat="1" ht="15.75" customHeight="1" x14ac:dyDescent="0.25">
      <c r="A88" s="82" t="s">
        <v>130</v>
      </c>
      <c r="B88" s="85" t="s">
        <v>129</v>
      </c>
      <c r="C88" s="73">
        <v>82</v>
      </c>
      <c r="D88" s="73">
        <v>68</v>
      </c>
      <c r="E88" s="73">
        <v>73</v>
      </c>
      <c r="F88" s="96">
        <v>74</v>
      </c>
      <c r="G88" s="73">
        <v>78</v>
      </c>
      <c r="H88" s="140">
        <v>90</v>
      </c>
      <c r="I88" s="149">
        <v>88</v>
      </c>
      <c r="J88" s="149">
        <v>89</v>
      </c>
      <c r="K88" s="73">
        <v>87</v>
      </c>
      <c r="L88" s="73">
        <v>90</v>
      </c>
      <c r="M88" s="73" t="s">
        <v>205</v>
      </c>
      <c r="N88" s="73">
        <v>83</v>
      </c>
      <c r="O88" s="5" t="s">
        <v>211</v>
      </c>
      <c r="Q88" s="27"/>
      <c r="R88" s="27"/>
      <c r="S88" s="27"/>
      <c r="T88" s="27"/>
      <c r="U88" s="27"/>
      <c r="V88" s="27"/>
    </row>
    <row r="89" spans="1:25" x14ac:dyDescent="0.25">
      <c r="A89" s="181" t="s">
        <v>29</v>
      </c>
      <c r="B89" s="181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5" t="s">
        <v>211</v>
      </c>
    </row>
    <row r="90" spans="1:25" x14ac:dyDescent="0.25">
      <c r="A90" s="55" t="s">
        <v>30</v>
      </c>
      <c r="B90" s="53" t="s">
        <v>77</v>
      </c>
      <c r="C90" s="72">
        <v>324179.03999999998</v>
      </c>
      <c r="D90" s="72">
        <v>281124.94</v>
      </c>
      <c r="E90" s="72">
        <v>340726.22000000015</v>
      </c>
      <c r="F90" s="86">
        <v>299405.82999999996</v>
      </c>
      <c r="G90" s="72">
        <v>311711.48999999993</v>
      </c>
      <c r="H90" s="142">
        <v>272285.92999999993</v>
      </c>
      <c r="I90" s="143">
        <v>311063.84000000008</v>
      </c>
      <c r="J90" s="143">
        <v>332999.59999999998</v>
      </c>
      <c r="K90" s="72">
        <v>299631.17</v>
      </c>
      <c r="L90" s="143">
        <v>292876.0799999999</v>
      </c>
      <c r="M90" s="72">
        <v>253055.81</v>
      </c>
      <c r="N90" s="72">
        <v>352392.28</v>
      </c>
      <c r="O90" s="5" t="s">
        <v>211</v>
      </c>
    </row>
    <row r="91" spans="1:25" ht="21.75" customHeight="1" x14ac:dyDescent="0.25">
      <c r="A91" s="11" t="s">
        <v>31</v>
      </c>
      <c r="B91" s="6" t="s">
        <v>77</v>
      </c>
      <c r="C91" s="71">
        <v>176887.78000000003</v>
      </c>
      <c r="D91" s="71">
        <v>151831.66</v>
      </c>
      <c r="E91" s="71">
        <v>173491.47000000006</v>
      </c>
      <c r="F91" s="87">
        <v>162209.28999999998</v>
      </c>
      <c r="G91" s="71">
        <v>173322.48</v>
      </c>
      <c r="H91" s="143">
        <v>150706.67000000001</v>
      </c>
      <c r="I91" s="143">
        <v>172112.91000000003</v>
      </c>
      <c r="J91" s="143">
        <v>168851.61</v>
      </c>
      <c r="K91" s="71">
        <v>156959.03</v>
      </c>
      <c r="L91" s="143">
        <v>161610.13999999998</v>
      </c>
      <c r="M91" s="71">
        <v>149745.39000000001</v>
      </c>
      <c r="N91" s="71">
        <v>171275.89</v>
      </c>
      <c r="O91" s="5" t="s">
        <v>211</v>
      </c>
      <c r="P91" s="98"/>
      <c r="Q91" s="115"/>
      <c r="R91" s="115"/>
      <c r="S91" s="115"/>
      <c r="T91" s="115"/>
      <c r="U91" s="115"/>
      <c r="V91" s="115"/>
      <c r="W91" s="98"/>
      <c r="X91" s="98"/>
      <c r="Y91" s="98"/>
    </row>
    <row r="92" spans="1:25" x14ac:dyDescent="0.25">
      <c r="A92" s="11" t="s">
        <v>131</v>
      </c>
      <c r="B92" s="3" t="s">
        <v>77</v>
      </c>
      <c r="C92" s="71">
        <v>55841.94</v>
      </c>
      <c r="D92" s="71">
        <v>42652.51</v>
      </c>
      <c r="E92" s="71">
        <v>70976.009999999995</v>
      </c>
      <c r="F92" s="75">
        <v>42517.25</v>
      </c>
      <c r="G92" s="71">
        <v>41679.57</v>
      </c>
      <c r="H92" s="143">
        <v>34349.660000000003</v>
      </c>
      <c r="I92" s="143">
        <v>30968.25</v>
      </c>
      <c r="J92" s="143">
        <v>46292.89</v>
      </c>
      <c r="K92" s="71">
        <v>44652.56</v>
      </c>
      <c r="L92" s="143">
        <v>25197.67</v>
      </c>
      <c r="M92" s="71">
        <v>17412.46</v>
      </c>
      <c r="N92" s="71">
        <v>38679.69</v>
      </c>
      <c r="O92" s="5" t="s">
        <v>211</v>
      </c>
    </row>
    <row r="93" spans="1:25" ht="25.5" x14ac:dyDescent="0.25">
      <c r="A93" s="11" t="s">
        <v>32</v>
      </c>
      <c r="B93" s="3" t="s">
        <v>77</v>
      </c>
      <c r="C93" s="71">
        <v>28509.600000000002</v>
      </c>
      <c r="D93" s="71">
        <v>23617.98</v>
      </c>
      <c r="E93" s="71">
        <v>28714.550000000007</v>
      </c>
      <c r="F93" s="75">
        <v>26845.79</v>
      </c>
      <c r="G93" s="71">
        <v>28052.44</v>
      </c>
      <c r="H93" s="143">
        <v>24737.68</v>
      </c>
      <c r="I93" s="143">
        <v>28049.470000000008</v>
      </c>
      <c r="J93" s="143">
        <v>30051.09</v>
      </c>
      <c r="K93" s="71">
        <v>26330.3</v>
      </c>
      <c r="L93" s="143">
        <v>27140.07</v>
      </c>
      <c r="M93" s="71">
        <v>24615.25</v>
      </c>
      <c r="N93" s="71">
        <v>32630.19</v>
      </c>
      <c r="O93" s="5" t="s">
        <v>211</v>
      </c>
    </row>
    <row r="94" spans="1:25" ht="26.25" customHeight="1" x14ac:dyDescent="0.25">
      <c r="A94" s="11" t="s">
        <v>84</v>
      </c>
      <c r="B94" s="3" t="s">
        <v>77</v>
      </c>
      <c r="C94" s="71">
        <v>0</v>
      </c>
      <c r="D94" s="71">
        <v>0</v>
      </c>
      <c r="E94" s="71">
        <v>0</v>
      </c>
      <c r="F94" s="75">
        <v>0</v>
      </c>
      <c r="G94" s="71">
        <v>0</v>
      </c>
      <c r="H94" s="143">
        <v>0</v>
      </c>
      <c r="I94" s="143">
        <v>0</v>
      </c>
      <c r="J94" s="143">
        <v>0</v>
      </c>
      <c r="K94" s="71" t="s">
        <v>231</v>
      </c>
      <c r="L94" s="143">
        <v>0</v>
      </c>
      <c r="M94" s="71">
        <v>0</v>
      </c>
      <c r="N94" s="71">
        <v>0</v>
      </c>
      <c r="O94" s="5" t="s">
        <v>211</v>
      </c>
    </row>
    <row r="95" spans="1:25" x14ac:dyDescent="0.25">
      <c r="A95" s="11" t="s">
        <v>33</v>
      </c>
      <c r="B95" s="3" t="s">
        <v>77</v>
      </c>
      <c r="C95" s="71">
        <v>60597.349999999991</v>
      </c>
      <c r="D95" s="71">
        <v>56399.54</v>
      </c>
      <c r="E95" s="71">
        <v>63370.990000000005</v>
      </c>
      <c r="F95" s="75">
        <v>64333.389999999992</v>
      </c>
      <c r="G95" s="71">
        <v>64995.34</v>
      </c>
      <c r="H95" s="143">
        <v>60966.75</v>
      </c>
      <c r="I95" s="143">
        <v>76985.05</v>
      </c>
      <c r="J95" s="143">
        <v>86969.37</v>
      </c>
      <c r="K95" s="71">
        <v>68350.720000000001</v>
      </c>
      <c r="L95" s="143">
        <v>75589.64</v>
      </c>
      <c r="M95" s="71">
        <v>59613.43</v>
      </c>
      <c r="N95" s="71">
        <v>107302.59</v>
      </c>
      <c r="O95" s="5" t="s">
        <v>211</v>
      </c>
    </row>
    <row r="96" spans="1:25" ht="23.25" customHeight="1" x14ac:dyDescent="0.25">
      <c r="A96" s="11" t="s">
        <v>147</v>
      </c>
      <c r="B96" s="3" t="s">
        <v>77</v>
      </c>
      <c r="C96" s="71">
        <v>0</v>
      </c>
      <c r="D96" s="71">
        <v>0</v>
      </c>
      <c r="E96" s="71">
        <v>0</v>
      </c>
      <c r="F96" s="75">
        <v>0</v>
      </c>
      <c r="G96" s="71">
        <v>0</v>
      </c>
      <c r="H96" s="143">
        <v>0</v>
      </c>
      <c r="I96" s="143">
        <v>0</v>
      </c>
      <c r="J96" s="143">
        <v>0</v>
      </c>
      <c r="K96" s="71" t="s">
        <v>231</v>
      </c>
      <c r="L96" s="143">
        <v>0</v>
      </c>
      <c r="M96" s="71" t="s">
        <v>231</v>
      </c>
      <c r="N96" s="71">
        <v>0</v>
      </c>
      <c r="O96" s="5" t="s">
        <v>211</v>
      </c>
    </row>
    <row r="97" spans="1:24" ht="25.5" x14ac:dyDescent="0.25">
      <c r="A97" s="11" t="s">
        <v>85</v>
      </c>
      <c r="B97" s="3" t="s">
        <v>77</v>
      </c>
      <c r="C97" s="71">
        <v>2342.37</v>
      </c>
      <c r="D97" s="71">
        <v>6623.25</v>
      </c>
      <c r="E97" s="71">
        <v>4173.2</v>
      </c>
      <c r="F97" s="75">
        <v>3500.11</v>
      </c>
      <c r="G97" s="71">
        <v>3661.66</v>
      </c>
      <c r="H97" s="143">
        <v>1525.17</v>
      </c>
      <c r="I97" s="143">
        <v>2948.16</v>
      </c>
      <c r="J97" s="143">
        <v>834.64</v>
      </c>
      <c r="K97" s="71">
        <v>3338.56</v>
      </c>
      <c r="L97" s="143">
        <v>3338.56</v>
      </c>
      <c r="M97" s="71">
        <v>1669.28</v>
      </c>
      <c r="N97" s="71">
        <v>2503.92</v>
      </c>
      <c r="O97" s="5" t="s">
        <v>211</v>
      </c>
    </row>
    <row r="98" spans="1:24" x14ac:dyDescent="0.25">
      <c r="A98" s="193" t="s">
        <v>29</v>
      </c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</row>
    <row r="99" spans="1:24" x14ac:dyDescent="0.25">
      <c r="A99" s="55" t="s">
        <v>34</v>
      </c>
      <c r="B99" s="53" t="s">
        <v>77</v>
      </c>
      <c r="C99" s="79">
        <v>330563.03999999998</v>
      </c>
      <c r="D99" s="79">
        <v>595172.92000000004</v>
      </c>
      <c r="E99" s="79">
        <v>360693.08</v>
      </c>
      <c r="F99" s="101">
        <v>403975.12</v>
      </c>
      <c r="G99" s="101">
        <v>350987.16</v>
      </c>
      <c r="H99" s="144">
        <v>346703.37</v>
      </c>
      <c r="I99" s="102">
        <v>342175.91</v>
      </c>
      <c r="J99" s="102">
        <v>327690.34999999998</v>
      </c>
      <c r="K99" s="102">
        <v>28699.279999999999</v>
      </c>
      <c r="L99" s="80">
        <v>291547.28000000003</v>
      </c>
      <c r="M99" s="80">
        <v>273137.46999999997</v>
      </c>
      <c r="N99" s="80">
        <v>351028.76</v>
      </c>
      <c r="O99" s="5" t="s">
        <v>212</v>
      </c>
    </row>
    <row r="100" spans="1:24" x14ac:dyDescent="0.25">
      <c r="A100" s="11" t="s">
        <v>122</v>
      </c>
      <c r="B100" s="3" t="s">
        <v>77</v>
      </c>
      <c r="C100" s="80">
        <v>67977.87</v>
      </c>
      <c r="D100" s="80">
        <v>174279.67</v>
      </c>
      <c r="E100" s="80">
        <v>137723.76</v>
      </c>
      <c r="F100" s="102">
        <v>147237.96</v>
      </c>
      <c r="G100" s="102">
        <v>85642.7</v>
      </c>
      <c r="H100" s="144">
        <v>210843.85</v>
      </c>
      <c r="I100" s="102">
        <v>140279.79</v>
      </c>
      <c r="J100" s="102">
        <v>140671.41</v>
      </c>
      <c r="K100" s="102">
        <v>135808.39000000001</v>
      </c>
      <c r="L100" s="80">
        <v>142130.44</v>
      </c>
      <c r="M100" s="80">
        <v>135924.12</v>
      </c>
      <c r="N100" s="80">
        <v>206087.8</v>
      </c>
      <c r="O100" s="5" t="s">
        <v>212</v>
      </c>
      <c r="Q100" s="116" t="s">
        <v>214</v>
      </c>
      <c r="R100" s="116" t="s">
        <v>222</v>
      </c>
      <c r="S100" s="116" t="s">
        <v>219</v>
      </c>
      <c r="T100" s="116" t="s">
        <v>220</v>
      </c>
      <c r="U100" s="116" t="s">
        <v>221</v>
      </c>
      <c r="V100" s="116" t="s">
        <v>223</v>
      </c>
      <c r="W100" s="116" t="s">
        <v>224</v>
      </c>
      <c r="X100" s="116" t="s">
        <v>225</v>
      </c>
    </row>
    <row r="101" spans="1:24" x14ac:dyDescent="0.25">
      <c r="A101" s="11" t="s">
        <v>121</v>
      </c>
      <c r="B101" s="4" t="s">
        <v>77</v>
      </c>
      <c r="C101" s="80">
        <v>123335.79</v>
      </c>
      <c r="D101" s="80">
        <v>206520.84</v>
      </c>
      <c r="E101" s="80">
        <v>108896.74</v>
      </c>
      <c r="F101" s="103">
        <v>130109.98</v>
      </c>
      <c r="G101" s="102">
        <v>134187.63</v>
      </c>
      <c r="H101" s="144">
        <v>110043.82</v>
      </c>
      <c r="I101" s="102">
        <v>176881.94</v>
      </c>
      <c r="J101" s="102">
        <v>174478.65</v>
      </c>
      <c r="K101" s="102">
        <v>129972.72</v>
      </c>
      <c r="L101" s="80" t="s">
        <v>232</v>
      </c>
      <c r="M101" s="80">
        <v>118908.29</v>
      </c>
      <c r="N101" s="80">
        <v>120939.25</v>
      </c>
      <c r="O101" s="5" t="s">
        <v>212</v>
      </c>
      <c r="Q101" s="116"/>
      <c r="R101" s="116" t="s">
        <v>215</v>
      </c>
      <c r="S101" s="116"/>
      <c r="T101" s="116"/>
      <c r="U101" s="116"/>
      <c r="V101" s="116"/>
      <c r="W101" s="109"/>
      <c r="X101" s="116"/>
    </row>
    <row r="102" spans="1:24" x14ac:dyDescent="0.25">
      <c r="A102" s="11" t="s">
        <v>120</v>
      </c>
      <c r="B102" s="4" t="s">
        <v>77</v>
      </c>
      <c r="C102" s="80">
        <v>21754.55</v>
      </c>
      <c r="D102" s="80">
        <v>22106.92</v>
      </c>
      <c r="E102" s="80">
        <v>19801.900000000001</v>
      </c>
      <c r="F102" s="102">
        <v>9544.43</v>
      </c>
      <c r="G102" s="102">
        <v>12030.99</v>
      </c>
      <c r="H102" s="144">
        <v>25815.7</v>
      </c>
      <c r="I102" s="102">
        <v>25014.18</v>
      </c>
      <c r="J102" s="102">
        <v>12540.29</v>
      </c>
      <c r="K102" s="102">
        <v>21218.17</v>
      </c>
      <c r="L102" s="80">
        <v>33489.21</v>
      </c>
      <c r="M102" s="80">
        <v>18305.060000000001</v>
      </c>
      <c r="N102" s="80">
        <v>24001.71</v>
      </c>
      <c r="O102" s="5" t="s">
        <v>212</v>
      </c>
      <c r="Q102" s="27" t="s">
        <v>216</v>
      </c>
      <c r="R102" s="27">
        <f>L50/L114</f>
        <v>140.55555555555554</v>
      </c>
      <c r="S102" s="117">
        <f>L31/L50/365</f>
        <v>4.2135470247441659E-2</v>
      </c>
      <c r="T102" s="119">
        <v>0.25135200000000002</v>
      </c>
      <c r="U102" s="119">
        <f>L61/L50</f>
        <v>0.67549407114624505</v>
      </c>
      <c r="V102" s="27">
        <v>43.5</v>
      </c>
      <c r="W102" s="120">
        <f>L67/7000</f>
        <v>0.25971428571428573</v>
      </c>
      <c r="X102" s="120">
        <f>L79/L31</f>
        <v>0.71457208943716266</v>
      </c>
    </row>
    <row r="103" spans="1:24" ht="30.75" customHeight="1" x14ac:dyDescent="0.25">
      <c r="A103" s="11" t="s">
        <v>86</v>
      </c>
      <c r="B103" s="6" t="s">
        <v>77</v>
      </c>
      <c r="C103" s="80">
        <v>117494.83</v>
      </c>
      <c r="D103" s="80">
        <v>192265.49</v>
      </c>
      <c r="E103" s="80">
        <v>94270.68</v>
      </c>
      <c r="F103" s="102">
        <v>117082.75</v>
      </c>
      <c r="G103" s="102">
        <v>119125.84</v>
      </c>
      <c r="H103" s="144">
        <v>95619.83</v>
      </c>
      <c r="I103" s="102">
        <v>110429.3</v>
      </c>
      <c r="J103" s="102">
        <v>10840.51</v>
      </c>
      <c r="K103" s="102">
        <v>104503.45</v>
      </c>
      <c r="L103" s="80">
        <v>103671.54</v>
      </c>
      <c r="M103" s="80">
        <v>98537.07</v>
      </c>
      <c r="N103" s="80">
        <v>109709.48</v>
      </c>
      <c r="O103" s="5" t="s">
        <v>212</v>
      </c>
      <c r="Q103" s="27" t="s">
        <v>217</v>
      </c>
      <c r="R103" s="27">
        <f>M50/M114</f>
        <v>140.5</v>
      </c>
      <c r="S103" s="117">
        <f>M31/M50/365</f>
        <v>4.1187972938570121E-2</v>
      </c>
      <c r="T103" s="27">
        <v>24.142800000000001</v>
      </c>
      <c r="U103" s="119">
        <f>M61/M50</f>
        <v>0.67457493080268882</v>
      </c>
      <c r="V103" s="27">
        <v>43.57</v>
      </c>
      <c r="W103" s="120">
        <f>M67/7000</f>
        <v>0.26214285714285712</v>
      </c>
      <c r="X103" s="120">
        <f>M79/M31</f>
        <v>0.66956864807995786</v>
      </c>
    </row>
    <row r="104" spans="1:24" x14ac:dyDescent="0.25">
      <c r="A104" s="194" t="s">
        <v>35</v>
      </c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Q104" s="27" t="s">
        <v>218</v>
      </c>
      <c r="R104" s="27">
        <f>N50/N114</f>
        <v>140.61111111111111</v>
      </c>
      <c r="S104" s="117">
        <f>N31/N50/365</f>
        <v>4.1664186011268492E-2</v>
      </c>
      <c r="T104" s="27">
        <v>24.3064</v>
      </c>
      <c r="U104" s="119">
        <f>N61/N50</f>
        <v>0.67483208218095614</v>
      </c>
      <c r="V104" s="120">
        <f>N50/7000</f>
        <v>0.3615714285714286</v>
      </c>
      <c r="W104" s="120">
        <f>N67/7000</f>
        <v>0.27142857142857141</v>
      </c>
      <c r="X104" s="120">
        <f>N79/N31</f>
        <v>0.7231228890620941</v>
      </c>
    </row>
    <row r="105" spans="1:24" x14ac:dyDescent="0.25">
      <c r="A105" s="11" t="s">
        <v>36</v>
      </c>
      <c r="B105" s="3" t="s">
        <v>88</v>
      </c>
      <c r="C105" s="6">
        <v>7</v>
      </c>
      <c r="D105" s="6">
        <v>7</v>
      </c>
      <c r="E105" s="6">
        <v>8</v>
      </c>
      <c r="F105" s="73">
        <v>8</v>
      </c>
      <c r="G105" s="73">
        <v>8</v>
      </c>
      <c r="H105" s="73">
        <v>8</v>
      </c>
      <c r="I105" s="73">
        <v>8</v>
      </c>
      <c r="J105" s="73">
        <v>8</v>
      </c>
      <c r="K105" s="73">
        <v>8</v>
      </c>
      <c r="L105" s="73">
        <v>8</v>
      </c>
      <c r="M105" s="73">
        <v>8</v>
      </c>
      <c r="N105" s="73">
        <v>8</v>
      </c>
      <c r="S105" s="117"/>
    </row>
    <row r="106" spans="1:24" ht="15" customHeight="1" x14ac:dyDescent="0.25">
      <c r="A106" s="11" t="s">
        <v>66</v>
      </c>
      <c r="B106" s="3" t="s">
        <v>88</v>
      </c>
      <c r="C106" s="6">
        <v>6</v>
      </c>
      <c r="D106" s="6">
        <v>4</v>
      </c>
      <c r="E106" s="6">
        <v>5</v>
      </c>
      <c r="F106" s="73">
        <v>5</v>
      </c>
      <c r="G106" s="73">
        <v>5</v>
      </c>
      <c r="H106" s="73">
        <v>5</v>
      </c>
      <c r="I106" s="73">
        <v>5</v>
      </c>
      <c r="J106" s="73">
        <v>5</v>
      </c>
      <c r="K106" s="73">
        <v>5</v>
      </c>
      <c r="L106" s="73">
        <v>5</v>
      </c>
      <c r="M106" s="73">
        <v>5</v>
      </c>
      <c r="N106" s="73">
        <v>5</v>
      </c>
    </row>
    <row r="107" spans="1:24" ht="25.5" x14ac:dyDescent="0.25">
      <c r="A107" s="11" t="s">
        <v>37</v>
      </c>
      <c r="B107" s="6" t="s">
        <v>88</v>
      </c>
      <c r="C107" s="69">
        <v>4</v>
      </c>
      <c r="D107" s="69">
        <v>4</v>
      </c>
      <c r="E107" s="69">
        <v>4</v>
      </c>
      <c r="F107" s="73">
        <v>4</v>
      </c>
      <c r="G107" s="73">
        <v>5</v>
      </c>
      <c r="H107" s="73">
        <v>5</v>
      </c>
      <c r="I107" s="73">
        <v>5</v>
      </c>
      <c r="J107" s="73">
        <v>5</v>
      </c>
      <c r="K107" s="73">
        <v>5</v>
      </c>
      <c r="L107" s="73">
        <v>5</v>
      </c>
      <c r="M107" s="73">
        <v>5</v>
      </c>
      <c r="N107" s="73">
        <v>5</v>
      </c>
    </row>
    <row r="108" spans="1:24" ht="14.25" customHeight="1" x14ac:dyDescent="0.25">
      <c r="A108" s="11" t="s">
        <v>87</v>
      </c>
      <c r="B108" s="3" t="s">
        <v>88</v>
      </c>
      <c r="C108" s="69">
        <v>0</v>
      </c>
      <c r="D108" s="69">
        <v>0</v>
      </c>
      <c r="E108" s="69">
        <v>0</v>
      </c>
      <c r="F108" s="69">
        <v>0</v>
      </c>
      <c r="G108" s="69">
        <v>0</v>
      </c>
      <c r="H108" s="69">
        <v>0</v>
      </c>
      <c r="I108" s="73">
        <v>0</v>
      </c>
      <c r="J108" s="73">
        <v>0</v>
      </c>
      <c r="K108" s="73">
        <v>0</v>
      </c>
      <c r="L108" s="73">
        <v>0</v>
      </c>
      <c r="M108" s="73">
        <v>0</v>
      </c>
      <c r="N108" s="73">
        <v>0</v>
      </c>
    </row>
    <row r="109" spans="1:24" x14ac:dyDescent="0.25">
      <c r="A109" s="11" t="s">
        <v>38</v>
      </c>
      <c r="B109" s="3" t="s">
        <v>88</v>
      </c>
      <c r="C109" s="69">
        <v>0</v>
      </c>
      <c r="D109" s="69">
        <v>0</v>
      </c>
      <c r="E109" s="69">
        <v>0</v>
      </c>
      <c r="F109" s="69">
        <v>0</v>
      </c>
      <c r="G109" s="69">
        <v>0</v>
      </c>
      <c r="H109" s="69">
        <v>0</v>
      </c>
      <c r="I109" s="73">
        <v>0</v>
      </c>
      <c r="J109" s="73">
        <v>0</v>
      </c>
      <c r="K109" s="73">
        <v>0</v>
      </c>
      <c r="L109" s="73">
        <v>0</v>
      </c>
      <c r="M109" s="73">
        <v>0</v>
      </c>
      <c r="N109" s="73">
        <v>0</v>
      </c>
    </row>
    <row r="110" spans="1:24" x14ac:dyDescent="0.25">
      <c r="A110" s="11" t="s">
        <v>124</v>
      </c>
      <c r="B110" s="4" t="s">
        <v>88</v>
      </c>
      <c r="C110" s="6">
        <v>0</v>
      </c>
      <c r="D110" s="6">
        <v>0</v>
      </c>
      <c r="E110" s="69">
        <v>0</v>
      </c>
      <c r="F110" s="69">
        <v>0</v>
      </c>
      <c r="G110" s="69">
        <v>0</v>
      </c>
      <c r="H110" s="69">
        <v>0</v>
      </c>
      <c r="I110" s="73">
        <v>0</v>
      </c>
      <c r="J110" s="73">
        <v>0</v>
      </c>
      <c r="K110" s="73">
        <v>0</v>
      </c>
      <c r="L110" s="73">
        <v>0</v>
      </c>
      <c r="M110" s="73">
        <v>0</v>
      </c>
      <c r="N110" s="73">
        <v>0</v>
      </c>
    </row>
    <row r="111" spans="1:24" ht="30.75" customHeight="1" x14ac:dyDescent="0.25">
      <c r="A111" s="11" t="s">
        <v>125</v>
      </c>
      <c r="B111" s="8" t="s">
        <v>88</v>
      </c>
      <c r="C111" s="6">
        <v>0</v>
      </c>
      <c r="D111" s="6">
        <v>0</v>
      </c>
      <c r="E111" s="69">
        <v>0</v>
      </c>
      <c r="F111" s="69">
        <v>0</v>
      </c>
      <c r="G111" s="69">
        <v>0</v>
      </c>
      <c r="H111" s="69">
        <v>0</v>
      </c>
      <c r="I111" s="73">
        <v>0</v>
      </c>
      <c r="J111" s="73">
        <v>0</v>
      </c>
      <c r="K111" s="73">
        <v>0</v>
      </c>
      <c r="L111" s="73">
        <v>0</v>
      </c>
      <c r="M111" s="73">
        <v>0</v>
      </c>
      <c r="N111" s="73">
        <v>0</v>
      </c>
    </row>
    <row r="112" spans="1:24" ht="28.5" customHeight="1" x14ac:dyDescent="0.25">
      <c r="A112" s="11" t="s">
        <v>155</v>
      </c>
      <c r="B112" s="4" t="s">
        <v>88</v>
      </c>
      <c r="C112" s="6">
        <v>0</v>
      </c>
      <c r="D112" s="6">
        <v>0</v>
      </c>
      <c r="E112" s="69">
        <v>0</v>
      </c>
      <c r="F112" s="69">
        <v>0</v>
      </c>
      <c r="G112" s="69">
        <v>0</v>
      </c>
      <c r="H112" s="69">
        <v>0</v>
      </c>
      <c r="I112" s="73">
        <v>0</v>
      </c>
      <c r="J112" s="73">
        <v>0</v>
      </c>
      <c r="K112" s="73">
        <v>0</v>
      </c>
      <c r="L112" s="73">
        <v>0</v>
      </c>
      <c r="M112" s="73">
        <v>0</v>
      </c>
      <c r="N112" s="73">
        <v>0</v>
      </c>
    </row>
    <row r="113" spans="1:22" ht="18" customHeight="1" x14ac:dyDescent="0.25">
      <c r="A113" s="11" t="s">
        <v>156</v>
      </c>
      <c r="B113" s="9"/>
      <c r="C113" s="6">
        <v>0</v>
      </c>
      <c r="D113" s="6">
        <v>0</v>
      </c>
      <c r="E113" s="69">
        <v>0</v>
      </c>
      <c r="F113" s="69">
        <v>0</v>
      </c>
      <c r="G113" s="69">
        <v>0</v>
      </c>
      <c r="H113" s="69">
        <v>0</v>
      </c>
      <c r="I113" s="73">
        <v>0</v>
      </c>
      <c r="J113" s="73">
        <v>0</v>
      </c>
      <c r="K113" s="73">
        <v>0</v>
      </c>
      <c r="L113" s="73">
        <v>0</v>
      </c>
      <c r="M113" s="73">
        <v>0</v>
      </c>
      <c r="N113" s="73">
        <v>0</v>
      </c>
    </row>
    <row r="114" spans="1:22" s="106" customFormat="1" x14ac:dyDescent="0.25">
      <c r="A114" s="131" t="s">
        <v>39</v>
      </c>
      <c r="B114" s="127" t="s">
        <v>88</v>
      </c>
      <c r="C114" s="73">
        <v>17</v>
      </c>
      <c r="D114" s="73">
        <v>15</v>
      </c>
      <c r="E114" s="73">
        <v>17</v>
      </c>
      <c r="F114" s="73">
        <v>17</v>
      </c>
      <c r="G114" s="73">
        <v>18</v>
      </c>
      <c r="H114" s="73">
        <v>18</v>
      </c>
      <c r="I114" s="73">
        <v>18</v>
      </c>
      <c r="J114" s="73">
        <v>18</v>
      </c>
      <c r="K114" s="73">
        <v>18</v>
      </c>
      <c r="L114" s="73">
        <v>18</v>
      </c>
      <c r="M114" s="73">
        <v>18</v>
      </c>
      <c r="N114" s="73">
        <v>18</v>
      </c>
      <c r="Q114" s="113"/>
      <c r="R114" s="113"/>
      <c r="S114" s="113"/>
      <c r="T114" s="113"/>
      <c r="U114" s="113"/>
      <c r="V114" s="113"/>
    </row>
    <row r="115" spans="1:22" ht="21" customHeight="1" x14ac:dyDescent="0.25">
      <c r="A115" s="23" t="s">
        <v>40</v>
      </c>
      <c r="B115" s="24" t="s">
        <v>41</v>
      </c>
      <c r="C115" s="54" t="s">
        <v>181</v>
      </c>
      <c r="D115" s="54" t="s">
        <v>182</v>
      </c>
      <c r="E115" s="54" t="s">
        <v>183</v>
      </c>
      <c r="F115" s="54" t="s">
        <v>184</v>
      </c>
      <c r="G115" s="54" t="s">
        <v>185</v>
      </c>
      <c r="H115" s="54" t="s">
        <v>186</v>
      </c>
      <c r="I115" s="54" t="s">
        <v>187</v>
      </c>
      <c r="J115" s="54" t="s">
        <v>188</v>
      </c>
      <c r="K115" s="26" t="s">
        <v>189</v>
      </c>
      <c r="L115" s="26" t="s">
        <v>190</v>
      </c>
      <c r="M115" s="26" t="s">
        <v>191</v>
      </c>
      <c r="N115" s="26" t="s">
        <v>192</v>
      </c>
    </row>
    <row r="116" spans="1:22" ht="15" customHeight="1" x14ac:dyDescent="0.25">
      <c r="A116" s="175" t="s">
        <v>42</v>
      </c>
      <c r="B116" s="175"/>
      <c r="C116" s="175"/>
      <c r="D116" s="175"/>
      <c r="E116" s="175"/>
      <c r="F116" s="175"/>
      <c r="G116" s="175"/>
      <c r="H116" s="175"/>
      <c r="I116" s="175"/>
      <c r="J116" s="175"/>
      <c r="K116" s="175"/>
      <c r="L116" s="175"/>
      <c r="M116" s="175"/>
      <c r="N116" s="175"/>
    </row>
    <row r="117" spans="1:22" x14ac:dyDescent="0.25">
      <c r="A117" s="55" t="s">
        <v>43</v>
      </c>
      <c r="B117" s="53" t="s">
        <v>73</v>
      </c>
      <c r="C117" s="67">
        <f>C50/C114</f>
        <v>142.29411764705881</v>
      </c>
      <c r="D117" s="67">
        <f t="shared" ref="D117:G117" si="13">D50/D114</f>
        <v>161.93333333333334</v>
      </c>
      <c r="E117" s="67">
        <f t="shared" si="13"/>
        <v>143.52941176470588</v>
      </c>
      <c r="F117" s="67">
        <f t="shared" si="13"/>
        <v>148.29411764705881</v>
      </c>
      <c r="G117" s="67">
        <f t="shared" si="13"/>
        <v>140.38888888888889</v>
      </c>
      <c r="H117" s="67">
        <f t="shared" ref="H117" si="14">H50/H114</f>
        <v>140.66666666666666</v>
      </c>
      <c r="I117" s="67">
        <f t="shared" ref="I117:N117" si="15">I50/I114</f>
        <v>140.77777777777777</v>
      </c>
      <c r="J117" s="67">
        <f t="shared" si="15"/>
        <v>140.83333333333334</v>
      </c>
      <c r="K117" s="67">
        <f t="shared" si="15"/>
        <v>140.94444444444446</v>
      </c>
      <c r="L117" s="67">
        <f t="shared" si="15"/>
        <v>140.55555555555554</v>
      </c>
      <c r="M117" s="67">
        <f t="shared" si="15"/>
        <v>140.5</v>
      </c>
      <c r="N117" s="67">
        <f t="shared" si="15"/>
        <v>140.61111111111111</v>
      </c>
    </row>
    <row r="118" spans="1:22" x14ac:dyDescent="0.25">
      <c r="A118" s="11" t="s">
        <v>170</v>
      </c>
      <c r="B118" s="3" t="s">
        <v>73</v>
      </c>
      <c r="C118" s="66">
        <f>+(C100/C99)*100</f>
        <v>20.564268165007196</v>
      </c>
      <c r="D118" s="66">
        <f t="shared" ref="D118:G118" si="16">+(D100/D99)*100</f>
        <v>29.282190795911884</v>
      </c>
      <c r="E118" s="66">
        <f t="shared" si="16"/>
        <v>38.1830890684124</v>
      </c>
      <c r="F118" s="66">
        <f t="shared" si="16"/>
        <v>36.447284179283116</v>
      </c>
      <c r="G118" s="66">
        <f t="shared" si="16"/>
        <v>24.400522229930008</v>
      </c>
      <c r="H118" s="66">
        <f t="shared" ref="H118:I118" si="17">+(H100/H99)*100</f>
        <v>60.813902674208222</v>
      </c>
      <c r="I118" s="66">
        <f t="shared" si="17"/>
        <v>40.996395684313377</v>
      </c>
      <c r="J118" s="66">
        <f>+(J100/J99)*100</f>
        <v>42.928151530858329</v>
      </c>
      <c r="K118" s="66">
        <f>+(K100/K99)*100</f>
        <v>473.21183667325454</v>
      </c>
      <c r="L118" s="66">
        <f>+(L100/L99)*100</f>
        <v>48.750391360193781</v>
      </c>
      <c r="M118" s="66">
        <f>+(M100/M99)*100</f>
        <v>49.763996129860914</v>
      </c>
      <c r="N118" s="66">
        <f>+(N100/N99)*100</f>
        <v>58.709662421962229</v>
      </c>
    </row>
    <row r="119" spans="1:22" x14ac:dyDescent="0.25">
      <c r="A119" s="11" t="s">
        <v>44</v>
      </c>
      <c r="B119" s="3" t="s">
        <v>89</v>
      </c>
      <c r="C119" s="66">
        <f>+C99/C31</f>
        <v>7.6536939106274593</v>
      </c>
      <c r="D119" s="66">
        <f t="shared" ref="D119:G119" si="18">+D99/D31</f>
        <v>17.729309502532026</v>
      </c>
      <c r="E119" s="66">
        <f t="shared" si="18"/>
        <v>9.1681429515530475</v>
      </c>
      <c r="F119" s="66">
        <f t="shared" si="18"/>
        <v>10.268291393421789</v>
      </c>
      <c r="G119" s="66">
        <f t="shared" si="18"/>
        <v>7.7566223204419886</v>
      </c>
      <c r="H119" s="66">
        <f t="shared" ref="H119:I119" si="19">+H99/H31</f>
        <v>7.8103935571074565</v>
      </c>
      <c r="I119" s="66">
        <f t="shared" si="19"/>
        <v>9.1161824963367515</v>
      </c>
      <c r="J119" s="66">
        <f t="shared" ref="J119" si="20">+J99/J31</f>
        <v>9.5815891812865495</v>
      </c>
      <c r="K119" s="66">
        <f>+K99/K31</f>
        <v>1.043003343509231</v>
      </c>
      <c r="L119" s="66">
        <f>+L99/L31</f>
        <v>7.4928625032125424</v>
      </c>
      <c r="M119" s="66">
        <f>+M99/M31</f>
        <v>7.1840470804839551</v>
      </c>
      <c r="N119" s="66">
        <f>+N99/N31</f>
        <v>9.1199989607690313</v>
      </c>
    </row>
    <row r="120" spans="1:22" ht="25.5" customHeight="1" x14ac:dyDescent="0.25">
      <c r="A120" s="11" t="s">
        <v>45</v>
      </c>
      <c r="B120" s="3" t="s">
        <v>73</v>
      </c>
      <c r="C120" s="65">
        <f t="shared" ref="C120:D120" si="21">+(C103/C99)*100</f>
        <v>35.543849669339927</v>
      </c>
      <c r="D120" s="65">
        <f t="shared" si="21"/>
        <v>32.304139442365752</v>
      </c>
      <c r="E120" s="65">
        <f>+(E103/E99)*100</f>
        <v>26.135982425834172</v>
      </c>
      <c r="F120" s="65">
        <f t="shared" ref="F120:G120" si="22">+(F103/F99)*100</f>
        <v>28.982663585816869</v>
      </c>
      <c r="G120" s="65">
        <f t="shared" si="22"/>
        <v>33.940227329113689</v>
      </c>
      <c r="H120" s="65">
        <f t="shared" ref="H120:I120" si="23">+(H103/H99)*100</f>
        <v>27.579723266029983</v>
      </c>
      <c r="I120" s="65">
        <f t="shared" si="23"/>
        <v>32.272669341333824</v>
      </c>
      <c r="J120" s="65">
        <f t="shared" ref="J120:K120" si="24">+(J103/J99)*100</f>
        <v>3.3081566179779176</v>
      </c>
      <c r="K120" s="65">
        <f t="shared" si="24"/>
        <v>364.13265419899034</v>
      </c>
      <c r="L120" s="65">
        <f>+(L103/L99)*100</f>
        <v>35.559083247149481</v>
      </c>
      <c r="M120" s="65">
        <f>+(M103/M99)*100</f>
        <v>36.075998653718223</v>
      </c>
      <c r="N120" s="65">
        <f>+(N103/N99)*100</f>
        <v>31.253701263679933</v>
      </c>
    </row>
    <row r="121" spans="1:22" x14ac:dyDescent="0.25">
      <c r="A121" s="11" t="s">
        <v>46</v>
      </c>
      <c r="B121" s="3" t="s">
        <v>89</v>
      </c>
      <c r="C121" s="66">
        <f>+C103/C31</f>
        <v>2.7204174577448486</v>
      </c>
      <c r="D121" s="66">
        <f t="shared" ref="D121:G121" si="25">+D103/D31</f>
        <v>5.7273008638665468</v>
      </c>
      <c r="E121" s="66">
        <f t="shared" si="25"/>
        <v>2.396184230593259</v>
      </c>
      <c r="F121" s="66">
        <f t="shared" si="25"/>
        <v>2.9760243505668242</v>
      </c>
      <c r="G121" s="66">
        <f t="shared" si="25"/>
        <v>2.6326152486187846</v>
      </c>
      <c r="H121" s="66">
        <f t="shared" ref="H121" si="26">+H103/H31</f>
        <v>2.1540849290380715</v>
      </c>
      <c r="I121" s="66">
        <f t="shared" ref="I121:N121" si="27">+I103/I31</f>
        <v>2.9420354335953109</v>
      </c>
      <c r="J121" s="66">
        <f t="shared" si="27"/>
        <v>0.31697397660818716</v>
      </c>
      <c r="K121" s="66">
        <f t="shared" si="27"/>
        <v>3.7979157581043754</v>
      </c>
      <c r="L121" s="66">
        <f t="shared" si="27"/>
        <v>2.6643932151117964</v>
      </c>
      <c r="M121" s="66">
        <f>+M103/M31</f>
        <v>2.5917167280378748</v>
      </c>
      <c r="N121" s="66">
        <f t="shared" si="27"/>
        <v>2.8503372304494672</v>
      </c>
    </row>
    <row r="122" spans="1:22" x14ac:dyDescent="0.25">
      <c r="A122" s="11" t="s">
        <v>47</v>
      </c>
      <c r="B122" s="6" t="s">
        <v>90</v>
      </c>
      <c r="C122" s="126">
        <f>+((C31*1000)/(C51*4))/31</f>
        <v>156.05127760434732</v>
      </c>
      <c r="D122" s="126">
        <f>+((D31*1000)/(D51*4))/28</f>
        <v>134.16837191456708</v>
      </c>
      <c r="E122" s="126">
        <f t="shared" ref="E122:G122" si="28">+((E31*1000)/(E51*4))/31</f>
        <v>145.33861362729596</v>
      </c>
      <c r="F122" s="126">
        <f t="shared" si="28"/>
        <v>142.14793617759278</v>
      </c>
      <c r="G122" s="126">
        <f t="shared" si="28"/>
        <v>162.91042626728111</v>
      </c>
      <c r="H122" s="126">
        <f t="shared" ref="H122:I122" si="29">+((H31*1000)/(H51*4))/31</f>
        <v>159.52935426369962</v>
      </c>
      <c r="I122" s="126">
        <f t="shared" si="29"/>
        <v>134.71366840374981</v>
      </c>
      <c r="J122" s="126">
        <f t="shared" ref="J122:K122" si="30">+((J31*1000)/(J51*4))/31</f>
        <v>122.52618907725598</v>
      </c>
      <c r="K122" s="126">
        <f t="shared" si="30"/>
        <v>98.579842650578229</v>
      </c>
      <c r="L122" s="126">
        <f t="shared" ref="L122:M122" si="31">+((L31*1000)/(L51*4))/31</f>
        <v>139.6485636762996</v>
      </c>
      <c r="M122" s="126">
        <f t="shared" si="31"/>
        <v>136.45434055443098</v>
      </c>
      <c r="N122" s="126">
        <f t="shared" ref="N122" si="32">+((N31*1000)/(N51*4))/31</f>
        <v>138.14117748395711</v>
      </c>
    </row>
    <row r="123" spans="1:22" x14ac:dyDescent="0.25">
      <c r="A123" s="11" t="s">
        <v>48</v>
      </c>
      <c r="B123" s="6" t="s">
        <v>90</v>
      </c>
      <c r="C123" s="126">
        <f>+(((C82)*1000)/(C51*4))/31</f>
        <v>96.235836512891666</v>
      </c>
      <c r="D123" s="126">
        <f>+(((D82)*1000)/(D51*4))/28</f>
        <v>85.796617214477564</v>
      </c>
      <c r="E123" s="126">
        <f t="shared" ref="E123:G123" si="33">+(((E82)*1000)/(E51*4))/31</f>
        <v>90.50507587959747</v>
      </c>
      <c r="F123" s="126">
        <f t="shared" si="33"/>
        <v>89.074604000462472</v>
      </c>
      <c r="G123" s="126">
        <f t="shared" si="33"/>
        <v>86.956365207373281</v>
      </c>
      <c r="H123" s="126">
        <f t="shared" ref="H123:I123" si="34">+(((H82)*1000)/(H51*4))/31</f>
        <v>81.946121557127256</v>
      </c>
      <c r="I123" s="126">
        <f t="shared" si="34"/>
        <v>90.227830655928329</v>
      </c>
      <c r="J123" s="126">
        <f t="shared" ref="J123:K123" si="35">+(((J82)*1000)/(J51*4))/31</f>
        <v>85.553374127627862</v>
      </c>
      <c r="K123" s="126">
        <f t="shared" si="35"/>
        <v>80.039695619151345</v>
      </c>
      <c r="L123" s="126">
        <f t="shared" ref="L123" si="36">+(((L82)*1000)/(L51*4))/31</f>
        <v>84.514119184001615</v>
      </c>
      <c r="M123" s="126">
        <f>+(((M82)*1000)/(M51*4))/31</f>
        <v>75.250872130582707</v>
      </c>
      <c r="N123" s="126">
        <f>+(((N82)*1000)/(N51*4))/31</f>
        <v>79.84481100248361</v>
      </c>
    </row>
    <row r="124" spans="1:22" x14ac:dyDescent="0.25">
      <c r="A124" s="11" t="s">
        <v>49</v>
      </c>
      <c r="B124" s="3" t="s">
        <v>73</v>
      </c>
      <c r="C124" s="6">
        <f>+(C33/C31)*100</f>
        <v>100</v>
      </c>
      <c r="D124" s="6">
        <f t="shared" ref="D124:G124" si="37">+(D33/D31)*100</f>
        <v>100</v>
      </c>
      <c r="E124" s="6">
        <f t="shared" si="37"/>
        <v>100</v>
      </c>
      <c r="F124" s="6">
        <f t="shared" si="37"/>
        <v>100</v>
      </c>
      <c r="G124" s="6">
        <f t="shared" si="37"/>
        <v>100</v>
      </c>
      <c r="H124" s="6">
        <f t="shared" ref="H124:I124" si="38">+(H33/H31)*100</f>
        <v>100</v>
      </c>
      <c r="I124" s="6">
        <f t="shared" si="38"/>
        <v>100</v>
      </c>
      <c r="J124" s="6">
        <f t="shared" ref="J124" si="39">+(J33/J31)*100</f>
        <v>100</v>
      </c>
      <c r="K124" s="6">
        <f>+(K33/K31)*100</f>
        <v>100</v>
      </c>
      <c r="L124" s="6">
        <f>+(L33/L31)*100</f>
        <v>100</v>
      </c>
      <c r="M124" s="6">
        <f>+(M33/M31)*100</f>
        <v>100</v>
      </c>
      <c r="N124" s="6">
        <f>+(N33/N31)*100</f>
        <v>100</v>
      </c>
    </row>
    <row r="125" spans="1:22" x14ac:dyDescent="0.25">
      <c r="A125" s="11" t="s">
        <v>50</v>
      </c>
      <c r="B125" s="3" t="s">
        <v>73</v>
      </c>
      <c r="C125" s="126">
        <f>+((C31-(C79))/C31)</f>
        <v>0.28694142162537623</v>
      </c>
      <c r="D125" s="126">
        <f t="shared" ref="D125:G125" si="40">+((D31-(D79))/D31)</f>
        <v>0.25472147750968127</v>
      </c>
      <c r="E125" s="126">
        <f t="shared" si="40"/>
        <v>0.27484622032433531</v>
      </c>
      <c r="F125" s="126">
        <f t="shared" si="40"/>
        <v>0.25425753647501398</v>
      </c>
      <c r="G125" s="126">
        <f t="shared" si="40"/>
        <v>0.36137016574585634</v>
      </c>
      <c r="H125" s="126">
        <f t="shared" ref="H125:I125" si="41">+((H31-(H79))/H31)</f>
        <v>0.38202297814823161</v>
      </c>
      <c r="I125" s="126">
        <f t="shared" si="41"/>
        <v>0.18894365259091514</v>
      </c>
      <c r="J125" s="126">
        <f>+((J31-(J79))/J31)</f>
        <v>0.1736842105263158</v>
      </c>
      <c r="K125" s="126">
        <f>+((K31-(K79))/K31)</f>
        <v>5.233318796336677E-3</v>
      </c>
      <c r="L125" s="126">
        <f>+((L31-(L79))/L31)</f>
        <v>0.28542791056283734</v>
      </c>
      <c r="M125" s="126">
        <f>+((M31-(M79))/M31)</f>
        <v>0.33043135192004208</v>
      </c>
      <c r="N125" s="126">
        <f>+((N31-(N79))/N31)</f>
        <v>0.27687711093790596</v>
      </c>
    </row>
    <row r="126" spans="1:22" x14ac:dyDescent="0.25">
      <c r="A126" s="11" t="s">
        <v>51</v>
      </c>
      <c r="B126" s="3" t="s">
        <v>73</v>
      </c>
      <c r="C126" s="66">
        <f t="shared" ref="C126:G126" si="42">+C61/C50</f>
        <v>0.59280694501860276</v>
      </c>
      <c r="D126" s="66">
        <f t="shared" si="42"/>
        <v>0.59324825030876904</v>
      </c>
      <c r="E126" s="66">
        <f t="shared" si="42"/>
        <v>0.57786885245901642</v>
      </c>
      <c r="F126" s="66">
        <f t="shared" si="42"/>
        <v>0.69456564855216185</v>
      </c>
      <c r="G126" s="66">
        <f t="shared" si="42"/>
        <v>0.64147210130589627</v>
      </c>
      <c r="H126" s="66">
        <f t="shared" ref="H126:I126" si="43">+H61/H50</f>
        <v>0.64375987361769349</v>
      </c>
      <c r="I126" s="66">
        <f t="shared" si="43"/>
        <v>0.64838200473559593</v>
      </c>
      <c r="J126" s="66">
        <f t="shared" ref="J126:K126" si="44">+J61/J50</f>
        <v>0.66627218934911248</v>
      </c>
      <c r="K126" s="66">
        <f t="shared" si="44"/>
        <v>0.67520693732755221</v>
      </c>
      <c r="L126" s="66">
        <f t="shared" ref="L126:M126" si="45">+L61/L50</f>
        <v>0.67549407114624505</v>
      </c>
      <c r="M126" s="66">
        <f t="shared" si="45"/>
        <v>0.67457493080268882</v>
      </c>
      <c r="N126" s="66">
        <f t="shared" ref="N126" si="46">+N61/N50</f>
        <v>0.67483208218095614</v>
      </c>
    </row>
    <row r="127" spans="1:22" x14ac:dyDescent="0.25">
      <c r="A127" s="11" t="s">
        <v>52</v>
      </c>
      <c r="B127" s="3" t="s">
        <v>73</v>
      </c>
      <c r="C127" s="6">
        <f t="shared" ref="C127:G127" si="47">3/C24</f>
        <v>0.75</v>
      </c>
      <c r="D127" s="6">
        <f t="shared" si="47"/>
        <v>0.75</v>
      </c>
      <c r="E127" s="6">
        <f t="shared" si="47"/>
        <v>0.75</v>
      </c>
      <c r="F127" s="6">
        <f t="shared" si="47"/>
        <v>0.75</v>
      </c>
      <c r="G127" s="6">
        <f t="shared" si="47"/>
        <v>0.75</v>
      </c>
      <c r="H127" s="6">
        <f t="shared" ref="H127:I127" si="48">3/H24</f>
        <v>0.75</v>
      </c>
      <c r="I127" s="6">
        <f t="shared" si="48"/>
        <v>0.75</v>
      </c>
      <c r="J127" s="6">
        <f t="shared" ref="J127:K127" si="49">3/J24</f>
        <v>0.75</v>
      </c>
      <c r="K127" s="6">
        <f t="shared" si="49"/>
        <v>0.75</v>
      </c>
      <c r="L127" s="6">
        <f t="shared" ref="L127:M127" si="50">3/L24</f>
        <v>0.75</v>
      </c>
      <c r="M127" s="6">
        <f t="shared" si="50"/>
        <v>0.75</v>
      </c>
      <c r="N127" s="6">
        <f t="shared" ref="N127" si="51">3/N24</f>
        <v>0.75</v>
      </c>
    </row>
    <row r="128" spans="1:22" x14ac:dyDescent="0.25">
      <c r="A128" s="11" t="s">
        <v>53</v>
      </c>
      <c r="B128" s="3" t="s">
        <v>89</v>
      </c>
      <c r="C128" s="66">
        <f t="shared" ref="C128:G128" si="52">+C73/C79</f>
        <v>8.7636925674578698</v>
      </c>
      <c r="D128" s="66">
        <f t="shared" si="52"/>
        <v>9.0065074543347059</v>
      </c>
      <c r="E128" s="66">
        <f t="shared" si="52"/>
        <v>8.9881716849521549</v>
      </c>
      <c r="F128" s="66">
        <f t="shared" si="52"/>
        <v>8.9842513378097415</v>
      </c>
      <c r="G128" s="66">
        <f t="shared" si="52"/>
        <v>8.7744854315177516</v>
      </c>
      <c r="H128" s="66">
        <f t="shared" ref="H128:I128" si="53">+H73/H79</f>
        <v>8.8562682268883055</v>
      </c>
      <c r="I128" s="66">
        <f t="shared" si="53"/>
        <v>8.849729987189173</v>
      </c>
      <c r="J128" s="66">
        <f>+J73/J79</f>
        <v>8.9381698513800423</v>
      </c>
      <c r="K128" s="66">
        <f t="shared" ref="K128" si="54">+K73/K79</f>
        <v>9.2978825076720746</v>
      </c>
      <c r="L128" s="66">
        <f>+L73/L79</f>
        <v>9.0265094950366862</v>
      </c>
      <c r="M128" s="66">
        <f>+M73/M79</f>
        <v>9.3129068625525395</v>
      </c>
      <c r="N128" s="66">
        <f>+N73/N79</f>
        <v>9.7951018575072766</v>
      </c>
    </row>
    <row r="129" spans="1:15" x14ac:dyDescent="0.25">
      <c r="A129" s="11" t="s">
        <v>171</v>
      </c>
      <c r="B129" s="3" t="s">
        <v>89</v>
      </c>
      <c r="C129" s="66">
        <f t="shared" ref="C129:G129" si="55">+C91/C79</f>
        <v>5.7436691885573277</v>
      </c>
      <c r="D129" s="66">
        <f t="shared" si="55"/>
        <v>6.0686542227906788</v>
      </c>
      <c r="E129" s="66">
        <f t="shared" si="55"/>
        <v>6.0812320796382648</v>
      </c>
      <c r="F129" s="66">
        <f t="shared" si="55"/>
        <v>5.5287940965949751</v>
      </c>
      <c r="G129" s="66">
        <f t="shared" si="55"/>
        <v>5.9977327150667872</v>
      </c>
      <c r="H129" s="66">
        <f t="shared" ref="H129:I129" si="56">+H91/H79</f>
        <v>5.493827282006416</v>
      </c>
      <c r="I129" s="66">
        <f t="shared" si="56"/>
        <v>5.6536119961896016</v>
      </c>
      <c r="J129" s="66">
        <f t="shared" ref="J129:K129" si="57">+J91/J79</f>
        <v>5.9749331210191077</v>
      </c>
      <c r="K129" s="66">
        <f t="shared" si="57"/>
        <v>5.7342916118661407</v>
      </c>
      <c r="L129" s="66">
        <f t="shared" ref="L129" si="58">+L91/L79</f>
        <v>5.8124780607106885</v>
      </c>
      <c r="M129" s="66">
        <f>+M91/M79</f>
        <v>5.882287386573438</v>
      </c>
      <c r="N129" s="66">
        <f>+N91/N79</f>
        <v>6.1536984874070351</v>
      </c>
    </row>
    <row r="130" spans="1:15" x14ac:dyDescent="0.25">
      <c r="A130" s="11" t="s">
        <v>54</v>
      </c>
      <c r="B130" s="3" t="s">
        <v>89</v>
      </c>
      <c r="C130" s="68">
        <f t="shared" ref="C130:G130" si="59">+C93/C35</f>
        <v>8.8012965964343604E-3</v>
      </c>
      <c r="D130" s="68">
        <f t="shared" si="59"/>
        <v>9.3805898123324391E-3</v>
      </c>
      <c r="E130" s="68">
        <f t="shared" si="59"/>
        <v>9.7316015115313601E-3</v>
      </c>
      <c r="F130" s="68">
        <f t="shared" si="59"/>
        <v>9.0982630945723834E-3</v>
      </c>
      <c r="G130" s="68">
        <f t="shared" si="59"/>
        <v>8.2659123388581952E-3</v>
      </c>
      <c r="H130" s="68">
        <f t="shared" ref="H130:I130" si="60">+H93/H35</f>
        <v>7.4304062476533757E-3</v>
      </c>
      <c r="I130" s="68">
        <f t="shared" si="60"/>
        <v>9.9638452999422783E-3</v>
      </c>
      <c r="J130" s="68">
        <f t="shared" ref="J130:K130" si="61">+J93/J35</f>
        <v>1.1715824561403508E-2</v>
      </c>
      <c r="K130" s="68">
        <f t="shared" si="61"/>
        <v>1.2758782768813296E-2</v>
      </c>
      <c r="L130" s="68">
        <f t="shared" ref="L130" si="62">+L93/L35</f>
        <v>9.3001182215368804E-3</v>
      </c>
      <c r="M130" s="68">
        <f>+M93/M35</f>
        <v>8.6323864632649478E-3</v>
      </c>
      <c r="N130" s="68">
        <f>+N93/N35</f>
        <v>1.1303434658352818E-2</v>
      </c>
    </row>
    <row r="131" spans="1:15" x14ac:dyDescent="0.25">
      <c r="A131" s="11" t="s">
        <v>172</v>
      </c>
      <c r="B131" s="10" t="s">
        <v>89</v>
      </c>
      <c r="C131" s="6" t="s">
        <v>202</v>
      </c>
      <c r="D131" s="6" t="s">
        <v>202</v>
      </c>
      <c r="E131" s="6" t="s">
        <v>202</v>
      </c>
      <c r="F131" s="6" t="s">
        <v>202</v>
      </c>
      <c r="G131" s="6" t="s">
        <v>202</v>
      </c>
      <c r="H131" s="6" t="s">
        <v>202</v>
      </c>
      <c r="I131" s="6" t="s">
        <v>202</v>
      </c>
      <c r="J131" s="6" t="s">
        <v>202</v>
      </c>
      <c r="K131" s="6" t="s">
        <v>202</v>
      </c>
      <c r="L131" s="6" t="s">
        <v>202</v>
      </c>
      <c r="M131" s="6" t="s">
        <v>202</v>
      </c>
      <c r="N131" s="6" t="s">
        <v>202</v>
      </c>
    </row>
    <row r="132" spans="1:15" x14ac:dyDescent="0.25">
      <c r="A132" s="11" t="s">
        <v>55</v>
      </c>
      <c r="B132" s="3" t="s">
        <v>89</v>
      </c>
      <c r="C132" s="66">
        <f>+C90/C31</f>
        <v>7.5058819171104414</v>
      </c>
      <c r="D132" s="66">
        <f t="shared" ref="D132:G132" si="63">+D90/D31</f>
        <v>8.3742907357759897</v>
      </c>
      <c r="E132" s="66">
        <f t="shared" si="63"/>
        <v>8.6606227441411257</v>
      </c>
      <c r="F132" s="66">
        <f t="shared" si="63"/>
        <v>7.6103357734736408</v>
      </c>
      <c r="G132" s="66">
        <f t="shared" si="63"/>
        <v>6.8886517127071807</v>
      </c>
      <c r="H132" s="66">
        <f t="shared" ref="H132" si="64">+H90/H31</f>
        <v>6.1339475107006072</v>
      </c>
      <c r="I132" s="66">
        <f t="shared" ref="I132:N132" si="65">+I90/I31</f>
        <v>8.2873009191421367</v>
      </c>
      <c r="J132" s="66">
        <f t="shared" si="65"/>
        <v>9.7368304093567239</v>
      </c>
      <c r="K132" s="66">
        <f t="shared" si="65"/>
        <v>10.889343291176042</v>
      </c>
      <c r="L132" s="66">
        <f t="shared" si="65"/>
        <v>7.527013107170391</v>
      </c>
      <c r="M132" s="66">
        <f>+M90/M31</f>
        <v>6.6558603366649134</v>
      </c>
      <c r="N132" s="66">
        <f t="shared" si="65"/>
        <v>9.1554242660431289</v>
      </c>
    </row>
    <row r="133" spans="1:15" ht="27" customHeight="1" x14ac:dyDescent="0.25">
      <c r="A133" s="11" t="s">
        <v>56</v>
      </c>
      <c r="B133" s="3" t="s">
        <v>91</v>
      </c>
      <c r="C133" s="66">
        <f t="shared" ref="C133:G133" si="66">+C90/C50</f>
        <v>134.01365853658535</v>
      </c>
      <c r="D133" s="66">
        <f t="shared" si="66"/>
        <v>115.73690407575134</v>
      </c>
      <c r="E133" s="66">
        <f t="shared" si="66"/>
        <v>139.641893442623</v>
      </c>
      <c r="F133" s="66">
        <f t="shared" si="66"/>
        <v>118.76470844902815</v>
      </c>
      <c r="G133" s="66">
        <f t="shared" si="66"/>
        <v>123.35239018599127</v>
      </c>
      <c r="H133" s="66">
        <f t="shared" ref="H133:I133" si="67">+H90/H50</f>
        <v>107.53788704581356</v>
      </c>
      <c r="I133" s="66">
        <f t="shared" si="67"/>
        <v>122.75605367008686</v>
      </c>
      <c r="J133" s="66">
        <f t="shared" ref="J133:K133" si="68">+J90/J50</f>
        <v>131.3607889546351</v>
      </c>
      <c r="K133" s="66">
        <f t="shared" si="68"/>
        <v>118.10452108789909</v>
      </c>
      <c r="L133" s="66">
        <f t="shared" ref="L133:M133" si="69">+L90/L50</f>
        <v>115.76129644268771</v>
      </c>
      <c r="M133" s="66">
        <f t="shared" si="69"/>
        <v>100.06160933175168</v>
      </c>
      <c r="N133" s="66">
        <f t="shared" ref="N133" si="70">+N90/N50</f>
        <v>139.2304543658633</v>
      </c>
    </row>
    <row r="134" spans="1:15" ht="25.5" x14ac:dyDescent="0.25">
      <c r="A134" s="11" t="s">
        <v>57</v>
      </c>
      <c r="B134" s="3" t="s">
        <v>91</v>
      </c>
      <c r="C134" s="66">
        <f t="shared" ref="C134:G134" si="71">+C91/C50</f>
        <v>73.124340636626712</v>
      </c>
      <c r="D134" s="66">
        <f t="shared" si="71"/>
        <v>62.507888019761218</v>
      </c>
      <c r="E134" s="66">
        <f t="shared" si="71"/>
        <v>71.103061475409859</v>
      </c>
      <c r="F134" s="66">
        <f t="shared" si="71"/>
        <v>64.343232844109465</v>
      </c>
      <c r="G134" s="66">
        <f t="shared" si="71"/>
        <v>68.58823901859914</v>
      </c>
      <c r="H134" s="66">
        <f t="shared" ref="H134:I134" si="72">+H91/H50</f>
        <v>59.52080173775672</v>
      </c>
      <c r="I134" s="66">
        <f t="shared" si="72"/>
        <v>67.921432517758504</v>
      </c>
      <c r="J134" s="66">
        <f t="shared" ref="J134:K134" si="73">+J91/J50</f>
        <v>66.608130177514781</v>
      </c>
      <c r="K134" s="66">
        <f t="shared" si="73"/>
        <v>61.867966101694918</v>
      </c>
      <c r="L134" s="66">
        <f t="shared" ref="L134:M134" si="74">+L91/L50</f>
        <v>63.877525691699596</v>
      </c>
      <c r="M134" s="66">
        <f t="shared" si="74"/>
        <v>59.211304863582448</v>
      </c>
      <c r="N134" s="66">
        <f t="shared" ref="N134" si="75">+N91/N50</f>
        <v>67.671232714342167</v>
      </c>
    </row>
    <row r="135" spans="1:15" ht="27" customHeight="1" x14ac:dyDescent="0.25">
      <c r="A135" s="11" t="s">
        <v>148</v>
      </c>
      <c r="B135" s="3" t="s">
        <v>73</v>
      </c>
      <c r="C135" s="66">
        <f t="shared" ref="C135:G135" si="76">+C82/C79</f>
        <v>0.86485696658765465</v>
      </c>
      <c r="D135" s="66">
        <f t="shared" si="76"/>
        <v>0.85802789879691432</v>
      </c>
      <c r="E135" s="66">
        <f t="shared" si="76"/>
        <v>0.85874022924042204</v>
      </c>
      <c r="F135" s="66">
        <f t="shared" si="76"/>
        <v>0.84028085483486148</v>
      </c>
      <c r="G135" s="66">
        <f t="shared" si="76"/>
        <v>0.83580178559069829</v>
      </c>
      <c r="H135" s="66">
        <f t="shared" ref="H135:I135" si="77">+H82/H79</f>
        <v>0.83121901428988043</v>
      </c>
      <c r="I135" s="66">
        <f t="shared" si="77"/>
        <v>0.82580560391551427</v>
      </c>
      <c r="J135" s="66">
        <f t="shared" ref="J135:K135" si="78">+J82/J79</f>
        <v>0.84501061571125269</v>
      </c>
      <c r="K135" s="66">
        <f t="shared" si="78"/>
        <v>0.81619903551074091</v>
      </c>
      <c r="L135" s="66">
        <f t="shared" ref="L135:M135" si="79">+L82/L79</f>
        <v>0.84692849949647531</v>
      </c>
      <c r="M135" s="66">
        <f t="shared" si="79"/>
        <v>0.82362415052834193</v>
      </c>
      <c r="N135" s="66">
        <f t="shared" ref="N135" si="80">+N82/N79</f>
        <v>0.79930298566449898</v>
      </c>
    </row>
    <row r="136" spans="1:15" ht="25.5" x14ac:dyDescent="0.25">
      <c r="A136" s="11" t="s">
        <v>149</v>
      </c>
      <c r="B136" s="3" t="s">
        <v>73</v>
      </c>
      <c r="C136" s="66">
        <f>+C83/C79</f>
        <v>0.10699094067603987</v>
      </c>
      <c r="D136" s="66">
        <f t="shared" ref="D136:G136" si="81">+D83/D79</f>
        <v>0.11970902114393062</v>
      </c>
      <c r="E136" s="66">
        <f t="shared" si="81"/>
        <v>0.10683865540327386</v>
      </c>
      <c r="F136" s="66">
        <f t="shared" si="81"/>
        <v>0.1323494324959951</v>
      </c>
      <c r="G136" s="66">
        <f t="shared" si="81"/>
        <v>0.13284656377603987</v>
      </c>
      <c r="H136" s="66">
        <f t="shared" ref="H136:I136" si="82">+H83/H79</f>
        <v>0.13440507436570429</v>
      </c>
      <c r="I136" s="66">
        <f t="shared" si="82"/>
        <v>0.14591203232270145</v>
      </c>
      <c r="J136" s="66">
        <f t="shared" ref="J136:K136" si="83">+J83/J79</f>
        <v>0.12317763623496107</v>
      </c>
      <c r="K136" s="66">
        <f t="shared" si="83"/>
        <v>0.14251790150518778</v>
      </c>
      <c r="L136" s="66">
        <f t="shared" ref="L136:M136" si="84">+L83/L79</f>
        <v>0.1194432455761761</v>
      </c>
      <c r="M136" s="66">
        <f t="shared" si="84"/>
        <v>0.1389794555525003</v>
      </c>
      <c r="N136" s="66">
        <f t="shared" ref="N136" si="85">+N83/N79</f>
        <v>0.1585168684654906</v>
      </c>
    </row>
    <row r="137" spans="1:15" ht="25.5" x14ac:dyDescent="0.25">
      <c r="A137" s="11" t="s">
        <v>150</v>
      </c>
      <c r="B137" s="3" t="s">
        <v>73</v>
      </c>
      <c r="C137" s="66">
        <f t="shared" ref="C137:G137" si="86">+C84/C79</f>
        <v>1.3735104068578108E-2</v>
      </c>
      <c r="D137" s="66">
        <f t="shared" si="86"/>
        <v>4.8762940165474238E-3</v>
      </c>
      <c r="E137" s="66">
        <f t="shared" si="86"/>
        <v>1.4371341442041432E-2</v>
      </c>
      <c r="F137" s="66">
        <f t="shared" si="86"/>
        <v>1.141824874740107E-2</v>
      </c>
      <c r="G137" s="66">
        <f t="shared" si="86"/>
        <v>1.335732576648903E-2</v>
      </c>
      <c r="H137" s="66">
        <f t="shared" ref="H137:I137" si="87">+H84/H79</f>
        <v>1.4399241761446486E-2</v>
      </c>
      <c r="I137" s="66">
        <f t="shared" si="87"/>
        <v>1.3730578458102027E-2</v>
      </c>
      <c r="J137" s="66">
        <f t="shared" ref="J137:K137" si="88">+J84/J79</f>
        <v>1.6666666666666666E-2</v>
      </c>
      <c r="K137" s="66">
        <f t="shared" si="88"/>
        <v>1.3005991524185299E-2</v>
      </c>
      <c r="L137" s="66">
        <f t="shared" ref="L137:M137" si="89">+L84/L79</f>
        <v>1.5573298805927204E-2</v>
      </c>
      <c r="M137" s="66">
        <f t="shared" si="89"/>
        <v>1.6223435597281691E-2</v>
      </c>
      <c r="N137" s="66">
        <f t="shared" ref="N137" si="90">+N84/N79</f>
        <v>1.8395429885387848E-2</v>
      </c>
    </row>
    <row r="138" spans="1:15" ht="25.5" x14ac:dyDescent="0.25">
      <c r="A138" s="11" t="s">
        <v>151</v>
      </c>
      <c r="B138" s="4" t="s">
        <v>73</v>
      </c>
      <c r="C138" s="65">
        <f t="shared" ref="C138:G138" si="91">+C85/C79</f>
        <v>1.4416988667727376E-2</v>
      </c>
      <c r="D138" s="65">
        <f t="shared" si="91"/>
        <v>1.7386786042607617E-2</v>
      </c>
      <c r="E138" s="65">
        <f t="shared" si="91"/>
        <v>2.0049773914262679E-2</v>
      </c>
      <c r="F138" s="65">
        <f t="shared" si="91"/>
        <v>1.595146392174239E-2</v>
      </c>
      <c r="G138" s="65">
        <f t="shared" si="91"/>
        <v>1.7994324866772788E-2</v>
      </c>
      <c r="H138" s="65">
        <f t="shared" ref="H138:I138" si="92">+H85/H79</f>
        <v>1.9976669582968797E-2</v>
      </c>
      <c r="I138" s="65">
        <f t="shared" si="92"/>
        <v>1.4551785303682292E-2</v>
      </c>
      <c r="J138" s="65">
        <f t="shared" ref="J138:K138" si="93">+J85/J79</f>
        <v>1.5145081387119603E-2</v>
      </c>
      <c r="K138" s="65">
        <f t="shared" si="93"/>
        <v>2.8277071459886016E-2</v>
      </c>
      <c r="L138" s="65">
        <f t="shared" ref="L138:M138" si="94">+L85/L79</f>
        <v>1.8054956121421377E-2</v>
      </c>
      <c r="M138" s="65">
        <f t="shared" si="94"/>
        <v>2.1172958321876104E-2</v>
      </c>
      <c r="N138" s="65">
        <f t="shared" ref="N138" si="95">+N85/N79</f>
        <v>2.3784715984622569E-2</v>
      </c>
      <c r="O138" s="74"/>
    </row>
    <row r="139" spans="1:15" ht="25.5" x14ac:dyDescent="0.25">
      <c r="A139" s="11" t="s">
        <v>173</v>
      </c>
      <c r="B139" s="10" t="s">
        <v>73</v>
      </c>
      <c r="C139" s="6">
        <f>+C86/C79</f>
        <v>0</v>
      </c>
      <c r="D139" s="6">
        <f t="shared" ref="D139:G139" si="96">+D86/D79</f>
        <v>0</v>
      </c>
      <c r="E139" s="6">
        <f t="shared" si="96"/>
        <v>0</v>
      </c>
      <c r="F139" s="6">
        <f t="shared" si="96"/>
        <v>0</v>
      </c>
      <c r="G139" s="6">
        <f t="shared" si="96"/>
        <v>0</v>
      </c>
      <c r="H139" s="6">
        <f t="shared" ref="H139:I139" si="97">+H86/H79</f>
        <v>0</v>
      </c>
      <c r="I139" s="6">
        <f t="shared" si="97"/>
        <v>0</v>
      </c>
      <c r="J139" s="6">
        <f>+J86/J79</f>
        <v>0</v>
      </c>
      <c r="K139" s="6">
        <f t="shared" ref="K139" si="98">+K86/K79</f>
        <v>0</v>
      </c>
      <c r="L139" s="6">
        <f>+L86/L79</f>
        <v>0</v>
      </c>
      <c r="M139" s="6">
        <f>+M86/M79</f>
        <v>0</v>
      </c>
      <c r="N139" s="6">
        <f>N86/N79</f>
        <v>0</v>
      </c>
    </row>
    <row r="140" spans="1:15" ht="25.5" x14ac:dyDescent="0.25">
      <c r="A140" s="11" t="s">
        <v>58</v>
      </c>
      <c r="B140" s="3" t="s">
        <v>92</v>
      </c>
      <c r="C140" s="66">
        <f>+C82/C51</f>
        <v>11.933243727598565</v>
      </c>
      <c r="D140" s="66">
        <f t="shared" ref="D140:G140" si="99">+D82/D51</f>
        <v>9.6092211280214865</v>
      </c>
      <c r="E140" s="66">
        <f t="shared" si="99"/>
        <v>11.222629409070088</v>
      </c>
      <c r="F140" s="66">
        <f t="shared" si="99"/>
        <v>11.045250896057349</v>
      </c>
      <c r="G140" s="66">
        <f t="shared" si="99"/>
        <v>10.782589285714286</v>
      </c>
      <c r="H140" s="66">
        <f t="shared" ref="H140:I140" si="100">+H82/H51</f>
        <v>10.16131907308378</v>
      </c>
      <c r="I140" s="66">
        <f t="shared" si="100"/>
        <v>11.188251001335113</v>
      </c>
      <c r="J140" s="66">
        <f t="shared" ref="J140:K140" si="101">+J82/J51</f>
        <v>10.608618391825855</v>
      </c>
      <c r="K140" s="66">
        <f t="shared" si="101"/>
        <v>9.9249222567747672</v>
      </c>
      <c r="L140" s="66">
        <f t="shared" ref="L140:M140" si="102">+L82/L51</f>
        <v>10.4797507788162</v>
      </c>
      <c r="M140" s="66">
        <f t="shared" si="102"/>
        <v>9.3311081441922568</v>
      </c>
      <c r="N140" s="66">
        <f t="shared" ref="N140" si="103">+N82/N51</f>
        <v>9.9007565643079669</v>
      </c>
    </row>
    <row r="141" spans="1:15" ht="25.5" x14ac:dyDescent="0.25">
      <c r="A141" s="11" t="s">
        <v>61</v>
      </c>
      <c r="B141" s="3" t="s">
        <v>92</v>
      </c>
      <c r="C141" s="66">
        <f t="shared" ref="C141:G141" si="104">+C83/C53</f>
        <v>23.368794326241133</v>
      </c>
      <c r="D141" s="66">
        <f t="shared" si="104"/>
        <v>20.100671140939596</v>
      </c>
      <c r="E141" s="66">
        <f t="shared" si="104"/>
        <v>14.445497630331754</v>
      </c>
      <c r="F141" s="66">
        <f t="shared" si="104"/>
        <v>16.045454545454547</v>
      </c>
      <c r="G141" s="66">
        <f t="shared" si="104"/>
        <v>15.929460580912863</v>
      </c>
      <c r="H141" s="66">
        <f t="shared" ref="H141:I141" si="105">+H83/H53</f>
        <v>15.298755186721992</v>
      </c>
      <c r="I141" s="66">
        <f t="shared" si="105"/>
        <v>18.585774058577407</v>
      </c>
      <c r="J141" s="66">
        <f t="shared" ref="J141:K141" si="106">+J83/J53</f>
        <v>14.75</v>
      </c>
      <c r="K141" s="66">
        <f t="shared" si="106"/>
        <v>16.459915611814345</v>
      </c>
      <c r="L141" s="66">
        <f t="shared" ref="L141:M141" si="107">+L83/L53</f>
        <v>14.192307692307692</v>
      </c>
      <c r="M141" s="66">
        <f t="shared" si="107"/>
        <v>15.184549356223176</v>
      </c>
      <c r="N141" s="66">
        <f t="shared" ref="N141" si="108">+N83/N53</f>
        <v>18.774468085106381</v>
      </c>
    </row>
    <row r="142" spans="1:15" ht="25.5" x14ac:dyDescent="0.25">
      <c r="A142" s="11" t="s">
        <v>59</v>
      </c>
      <c r="B142" s="3" t="s">
        <v>92</v>
      </c>
      <c r="C142" s="66">
        <f t="shared" ref="C142:G142" si="109">+C84/C55</f>
        <v>47</v>
      </c>
      <c r="D142" s="66">
        <f t="shared" si="109"/>
        <v>13.555555555555555</v>
      </c>
      <c r="E142" s="66">
        <f t="shared" si="109"/>
        <v>45.555555555555557</v>
      </c>
      <c r="F142" s="66">
        <f t="shared" si="109"/>
        <v>37.222222222222221</v>
      </c>
      <c r="G142" s="66">
        <f t="shared" si="109"/>
        <v>42.888888888888886</v>
      </c>
      <c r="H142" s="66">
        <f t="shared" ref="H142:I142" si="110">+H84/H55</f>
        <v>49.375</v>
      </c>
      <c r="I142" s="66">
        <f t="shared" si="110"/>
        <v>46.444444444444443</v>
      </c>
      <c r="J142" s="66">
        <f t="shared" ref="J142:K142" si="111">+J84/J55</f>
        <v>52.333333333333336</v>
      </c>
      <c r="K142" s="66">
        <f t="shared" si="111"/>
        <v>39.555555555555557</v>
      </c>
      <c r="L142" s="66">
        <f t="shared" ref="L142:M142" si="112">+L84/L55</f>
        <v>48.111111111111114</v>
      </c>
      <c r="M142" s="66">
        <f t="shared" si="112"/>
        <v>45.888888888888886</v>
      </c>
      <c r="N142" s="66">
        <f t="shared" ref="N142" si="113">+N84/N55</f>
        <v>56.888888888888886</v>
      </c>
    </row>
    <row r="143" spans="1:15" ht="25.5" x14ac:dyDescent="0.25">
      <c r="A143" s="11" t="s">
        <v>60</v>
      </c>
      <c r="B143" s="3" t="s">
        <v>92</v>
      </c>
      <c r="C143" s="66">
        <f>+C85/C57</f>
        <v>11.384615384615385</v>
      </c>
      <c r="D143" s="66">
        <f t="shared" ref="D143:F143" si="114">+D85/D57</f>
        <v>11.153846153846153</v>
      </c>
      <c r="E143" s="66">
        <f t="shared" si="114"/>
        <v>14.666666666666666</v>
      </c>
      <c r="F143" s="66">
        <f t="shared" si="114"/>
        <v>12.315789473684211</v>
      </c>
      <c r="G143" s="66">
        <f>+G85/G57</f>
        <v>14.054054054054054</v>
      </c>
      <c r="H143" s="66">
        <f t="shared" ref="H143" si="115">+H85/H57</f>
        <v>18.266666666666666</v>
      </c>
      <c r="I143" s="66">
        <f>+I85/I57</f>
        <v>11.358974358974359</v>
      </c>
      <c r="J143" s="66">
        <f t="shared" ref="J143:K143" si="116">+J85/J57</f>
        <v>10.974358974358974</v>
      </c>
      <c r="K143" s="66">
        <f t="shared" si="116"/>
        <v>19.350000000000001</v>
      </c>
      <c r="L143" s="66">
        <f t="shared" ref="L143:M143" si="117">+L85/L57</f>
        <v>12.55</v>
      </c>
      <c r="M143" s="66">
        <f t="shared" si="117"/>
        <v>13.475</v>
      </c>
      <c r="N143" s="66">
        <f t="shared" ref="N143" si="118">+N85/N57</f>
        <v>16.55</v>
      </c>
    </row>
    <row r="144" spans="1:15" ht="25.5" x14ac:dyDescent="0.25">
      <c r="A144" s="11" t="s">
        <v>174</v>
      </c>
      <c r="B144" s="10" t="s">
        <v>92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</row>
    <row r="145" spans="1:15" ht="27" customHeight="1" x14ac:dyDescent="0.25">
      <c r="A145" s="11" t="s">
        <v>62</v>
      </c>
      <c r="B145" s="7" t="s">
        <v>93</v>
      </c>
      <c r="C145" s="6">
        <v>1</v>
      </c>
      <c r="D145" s="6">
        <v>2</v>
      </c>
      <c r="E145" s="6">
        <v>3</v>
      </c>
      <c r="F145" s="6">
        <v>4</v>
      </c>
      <c r="G145" s="6">
        <v>5</v>
      </c>
      <c r="H145" s="6">
        <v>6</v>
      </c>
      <c r="I145" s="6">
        <v>6</v>
      </c>
      <c r="J145" s="6">
        <v>6</v>
      </c>
      <c r="K145" s="6">
        <v>6</v>
      </c>
      <c r="L145" s="6">
        <v>6</v>
      </c>
      <c r="M145" s="6">
        <v>6</v>
      </c>
      <c r="N145" s="6">
        <v>6</v>
      </c>
    </row>
    <row r="146" spans="1:15" ht="26.25" customHeight="1" x14ac:dyDescent="0.25">
      <c r="A146" s="180" t="s">
        <v>63</v>
      </c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</row>
    <row r="147" spans="1:15" ht="24.75" customHeight="1" x14ac:dyDescent="0.25">
      <c r="A147" s="56" t="s">
        <v>64</v>
      </c>
      <c r="B147" s="57" t="s">
        <v>3</v>
      </c>
      <c r="C147" s="54" t="s">
        <v>181</v>
      </c>
      <c r="D147" s="54" t="s">
        <v>182</v>
      </c>
      <c r="E147" s="54" t="s">
        <v>183</v>
      </c>
      <c r="F147" s="54" t="s">
        <v>184</v>
      </c>
      <c r="G147" s="54" t="s">
        <v>185</v>
      </c>
      <c r="H147" s="54" t="s">
        <v>186</v>
      </c>
      <c r="I147" s="54" t="s">
        <v>187</v>
      </c>
      <c r="J147" s="54" t="s">
        <v>188</v>
      </c>
      <c r="K147" s="26" t="s">
        <v>189</v>
      </c>
      <c r="L147" s="26" t="s">
        <v>190</v>
      </c>
      <c r="M147" s="26" t="s">
        <v>191</v>
      </c>
      <c r="N147" s="26" t="s">
        <v>192</v>
      </c>
    </row>
    <row r="148" spans="1:15" x14ac:dyDescent="0.25">
      <c r="A148" s="11" t="s">
        <v>65</v>
      </c>
      <c r="B148" s="3" t="s">
        <v>73</v>
      </c>
      <c r="C148" s="66">
        <f>+C105/C114</f>
        <v>0.41176470588235292</v>
      </c>
      <c r="D148" s="66">
        <f t="shared" ref="D148:G148" si="119">+D105/D114</f>
        <v>0.46666666666666667</v>
      </c>
      <c r="E148" s="66">
        <f t="shared" si="119"/>
        <v>0.47058823529411764</v>
      </c>
      <c r="F148" s="66">
        <f t="shared" si="119"/>
        <v>0.47058823529411764</v>
      </c>
      <c r="G148" s="66">
        <f t="shared" si="119"/>
        <v>0.44444444444444442</v>
      </c>
      <c r="H148" s="66">
        <f t="shared" ref="H148:I148" si="120">+H105/H114</f>
        <v>0.44444444444444442</v>
      </c>
      <c r="I148" s="66">
        <f t="shared" si="120"/>
        <v>0.44444444444444442</v>
      </c>
      <c r="J148" s="66">
        <f t="shared" ref="J148:K148" si="121">+J105/J114</f>
        <v>0.44444444444444442</v>
      </c>
      <c r="K148" s="66">
        <f t="shared" si="121"/>
        <v>0.44444444444444442</v>
      </c>
      <c r="L148" s="66">
        <f t="shared" ref="L148:M148" si="122">+L105/L114</f>
        <v>0.44444444444444442</v>
      </c>
      <c r="M148" s="66">
        <f t="shared" si="122"/>
        <v>0.44444444444444442</v>
      </c>
      <c r="N148" s="66">
        <f t="shared" ref="N148" si="123">+N105/N114</f>
        <v>0.44444444444444442</v>
      </c>
    </row>
    <row r="149" spans="1:15" x14ac:dyDescent="0.25">
      <c r="A149" s="11" t="s">
        <v>66</v>
      </c>
      <c r="B149" s="3" t="s">
        <v>73</v>
      </c>
      <c r="C149" s="66">
        <f t="shared" ref="C149:G149" si="124">+C106/C114</f>
        <v>0.35294117647058826</v>
      </c>
      <c r="D149" s="66">
        <f t="shared" si="124"/>
        <v>0.26666666666666666</v>
      </c>
      <c r="E149" s="66">
        <f t="shared" si="124"/>
        <v>0.29411764705882354</v>
      </c>
      <c r="F149" s="66">
        <f t="shared" si="124"/>
        <v>0.29411764705882354</v>
      </c>
      <c r="G149" s="66">
        <f t="shared" si="124"/>
        <v>0.27777777777777779</v>
      </c>
      <c r="H149" s="66">
        <f t="shared" ref="H149:I149" si="125">+H106/H114</f>
        <v>0.27777777777777779</v>
      </c>
      <c r="I149" s="66">
        <f t="shared" si="125"/>
        <v>0.27777777777777779</v>
      </c>
      <c r="J149" s="66">
        <f t="shared" ref="J149:K149" si="126">+J106/J114</f>
        <v>0.27777777777777779</v>
      </c>
      <c r="K149" s="66">
        <f t="shared" si="126"/>
        <v>0.27777777777777779</v>
      </c>
      <c r="L149" s="66">
        <f t="shared" ref="L149:M149" si="127">+L106/L114</f>
        <v>0.27777777777777779</v>
      </c>
      <c r="M149" s="66">
        <f t="shared" si="127"/>
        <v>0.27777777777777779</v>
      </c>
      <c r="N149" s="66">
        <f t="shared" ref="N149" si="128">+N106/N114</f>
        <v>0.27777777777777779</v>
      </c>
    </row>
    <row r="150" spans="1:15" x14ac:dyDescent="0.25">
      <c r="A150" s="11" t="s">
        <v>67</v>
      </c>
      <c r="B150" s="3" t="s">
        <v>73</v>
      </c>
      <c r="C150" s="66">
        <f t="shared" ref="C150:G150" si="129">+C107/C114</f>
        <v>0.23529411764705882</v>
      </c>
      <c r="D150" s="66">
        <f t="shared" si="129"/>
        <v>0.26666666666666666</v>
      </c>
      <c r="E150" s="66">
        <f t="shared" si="129"/>
        <v>0.23529411764705882</v>
      </c>
      <c r="F150" s="66">
        <f t="shared" si="129"/>
        <v>0.23529411764705882</v>
      </c>
      <c r="G150" s="66">
        <f t="shared" si="129"/>
        <v>0.27777777777777779</v>
      </c>
      <c r="H150" s="66">
        <f t="shared" ref="H150:I150" si="130">+H107/H114</f>
        <v>0.27777777777777779</v>
      </c>
      <c r="I150" s="66">
        <f t="shared" si="130"/>
        <v>0.27777777777777779</v>
      </c>
      <c r="J150" s="66">
        <f t="shared" ref="J150:K150" si="131">+J107/J114</f>
        <v>0.27777777777777779</v>
      </c>
      <c r="K150" s="66">
        <f t="shared" si="131"/>
        <v>0.27777777777777779</v>
      </c>
      <c r="L150" s="66">
        <f t="shared" ref="L150:M150" si="132">+L107/L114</f>
        <v>0.27777777777777779</v>
      </c>
      <c r="M150" s="66">
        <f t="shared" si="132"/>
        <v>0.27777777777777779</v>
      </c>
      <c r="N150" s="66">
        <f t="shared" ref="N150" si="133">+N107/N114</f>
        <v>0.27777777777777779</v>
      </c>
    </row>
    <row r="151" spans="1:15" x14ac:dyDescent="0.25">
      <c r="A151" s="11" t="s">
        <v>123</v>
      </c>
      <c r="B151" s="3" t="s">
        <v>73</v>
      </c>
      <c r="C151" s="6">
        <f t="shared" ref="C151:D151" si="134">+C108/C114</f>
        <v>0</v>
      </c>
      <c r="D151" s="6">
        <f t="shared" si="134"/>
        <v>0</v>
      </c>
      <c r="E151" s="6">
        <f>+E108/E114</f>
        <v>0</v>
      </c>
      <c r="F151" s="6">
        <f t="shared" ref="F151:G151" si="135">+F108/F114</f>
        <v>0</v>
      </c>
      <c r="G151" s="6">
        <f t="shared" si="135"/>
        <v>0</v>
      </c>
      <c r="H151" s="6">
        <f t="shared" ref="H151:I151" si="136">+H108/H114</f>
        <v>0</v>
      </c>
      <c r="I151" s="6">
        <f t="shared" si="136"/>
        <v>0</v>
      </c>
      <c r="J151" s="6">
        <f t="shared" ref="J151:K151" si="137">+J108/J114</f>
        <v>0</v>
      </c>
      <c r="K151" s="6">
        <f t="shared" si="137"/>
        <v>0</v>
      </c>
      <c r="L151" s="6">
        <f t="shared" ref="L151:M151" si="138">+L108/L114</f>
        <v>0</v>
      </c>
      <c r="M151" s="6">
        <f t="shared" si="138"/>
        <v>0</v>
      </c>
      <c r="N151" s="6">
        <f t="shared" ref="N151" si="139">+N108/N114</f>
        <v>0</v>
      </c>
    </row>
    <row r="152" spans="1:15" x14ac:dyDescent="0.25">
      <c r="A152" s="11" t="s">
        <v>38</v>
      </c>
      <c r="B152" s="3" t="s">
        <v>73</v>
      </c>
      <c r="C152" s="6">
        <f t="shared" ref="C152:E152" si="140">+C109/C114</f>
        <v>0</v>
      </c>
      <c r="D152" s="6">
        <f t="shared" si="140"/>
        <v>0</v>
      </c>
      <c r="E152" s="6">
        <f t="shared" si="140"/>
        <v>0</v>
      </c>
      <c r="F152" s="6">
        <f t="shared" ref="F152:G152" si="141">+F109/F114</f>
        <v>0</v>
      </c>
      <c r="G152" s="6">
        <f t="shared" si="141"/>
        <v>0</v>
      </c>
      <c r="H152" s="6">
        <f t="shared" ref="H152:I152" si="142">+H109/H114</f>
        <v>0</v>
      </c>
      <c r="I152" s="6">
        <f t="shared" si="142"/>
        <v>0</v>
      </c>
      <c r="J152" s="6">
        <f t="shared" ref="J152:K152" si="143">+J109/J114</f>
        <v>0</v>
      </c>
      <c r="K152" s="6">
        <f t="shared" si="143"/>
        <v>0</v>
      </c>
      <c r="L152" s="6">
        <f t="shared" ref="L152:M152" si="144">+L109/L114</f>
        <v>0</v>
      </c>
      <c r="M152" s="6">
        <f t="shared" si="144"/>
        <v>0</v>
      </c>
      <c r="N152" s="6">
        <f t="shared" ref="N152" si="145">+N109/N114</f>
        <v>0</v>
      </c>
    </row>
    <row r="153" spans="1:15" x14ac:dyDescent="0.25">
      <c r="A153" s="11" t="s">
        <v>68</v>
      </c>
      <c r="B153" s="3" t="s">
        <v>88</v>
      </c>
      <c r="C153" s="66">
        <f>+C114/(C50/1000)</f>
        <v>7.0276973956180235</v>
      </c>
      <c r="D153" s="66">
        <f t="shared" ref="D153:E153" si="146">+D114/(D50/1000)</f>
        <v>6.1753808151502678</v>
      </c>
      <c r="E153" s="66">
        <f t="shared" si="146"/>
        <v>6.9672131147540988</v>
      </c>
      <c r="F153" s="66">
        <f t="shared" ref="F153:G153" si="147">+F114/(F50/1000)</f>
        <v>6.7433558111860377</v>
      </c>
      <c r="G153" s="66">
        <f t="shared" si="147"/>
        <v>7.1230708349821921</v>
      </c>
      <c r="H153" s="66">
        <f>+H114/(H50/1000)</f>
        <v>7.109004739336493</v>
      </c>
      <c r="I153" s="66">
        <f t="shared" ref="I153" si="148">+I114/(I50/1000)</f>
        <v>7.1033938437253363</v>
      </c>
      <c r="J153" s="66">
        <f>+J114/(J50/1000)</f>
        <v>7.1005917159763312</v>
      </c>
      <c r="K153" s="66">
        <f>+K114/(K50/1000)</f>
        <v>7.0949940875049275</v>
      </c>
      <c r="L153" s="66">
        <f>+L114/(L50/1000)</f>
        <v>7.1146245059288544</v>
      </c>
      <c r="M153" s="66">
        <f>+M114/(M50/1000)</f>
        <v>7.117437722419929</v>
      </c>
      <c r="N153" s="66">
        <f>+N114/(N50/1000)</f>
        <v>7.1118135124456732</v>
      </c>
    </row>
    <row r="154" spans="1:15" ht="6.75" customHeight="1" x14ac:dyDescent="0.25">
      <c r="A154" s="14"/>
      <c r="B154" s="1"/>
      <c r="C154" s="25"/>
      <c r="D154" s="1"/>
      <c r="E154" s="1"/>
      <c r="F154" s="1"/>
      <c r="G154" s="1"/>
      <c r="H154" s="1"/>
      <c r="I154" s="1"/>
    </row>
    <row r="155" spans="1:15" ht="20.25" customHeight="1" x14ac:dyDescent="0.25">
      <c r="A155" s="16" t="s">
        <v>69</v>
      </c>
      <c r="B155" s="26" t="s">
        <v>3</v>
      </c>
      <c r="C155" s="54" t="s">
        <v>181</v>
      </c>
      <c r="D155" s="54" t="s">
        <v>182</v>
      </c>
      <c r="E155" s="54" t="s">
        <v>183</v>
      </c>
      <c r="F155" s="54" t="s">
        <v>184</v>
      </c>
      <c r="G155" s="54" t="s">
        <v>185</v>
      </c>
      <c r="H155" s="54" t="s">
        <v>186</v>
      </c>
      <c r="I155" s="54" t="s">
        <v>187</v>
      </c>
      <c r="J155" s="54" t="s">
        <v>188</v>
      </c>
      <c r="K155" s="26" t="s">
        <v>189</v>
      </c>
      <c r="L155" s="26" t="s">
        <v>190</v>
      </c>
      <c r="M155" s="26" t="s">
        <v>191</v>
      </c>
      <c r="N155" s="26" t="s">
        <v>192</v>
      </c>
    </row>
    <row r="156" spans="1:15" x14ac:dyDescent="0.25">
      <c r="A156" s="17" t="s">
        <v>70</v>
      </c>
      <c r="B156" s="3" t="s">
        <v>73</v>
      </c>
      <c r="C156" s="66">
        <f>+(C79/C31)*100</f>
        <v>71.305857837462369</v>
      </c>
      <c r="D156" s="66">
        <f t="shared" ref="D156:F156" si="149">+(D79/D31)*100</f>
        <v>74.527852249031881</v>
      </c>
      <c r="E156" s="66">
        <f t="shared" si="149"/>
        <v>72.515377967566465</v>
      </c>
      <c r="F156" s="66">
        <f t="shared" si="149"/>
        <v>74.574246352498591</v>
      </c>
      <c r="G156" s="66">
        <f>+(G79/G31)*100</f>
        <v>63.862983425414363</v>
      </c>
      <c r="H156" s="66">
        <f t="shared" ref="H156:J156" si="150">+(H79/H31)*100</f>
        <v>61.797702185176838</v>
      </c>
      <c r="I156" s="66">
        <f t="shared" si="150"/>
        <v>81.105634740908485</v>
      </c>
      <c r="J156" s="66">
        <f t="shared" si="150"/>
        <v>82.631578947368425</v>
      </c>
      <c r="K156" s="66">
        <f>+(K79/K31)*100</f>
        <v>99.476668120366327</v>
      </c>
      <c r="L156" s="66">
        <f>+(L79/L31)*100</f>
        <v>71.457208943716267</v>
      </c>
      <c r="M156" s="66">
        <f>+(M79/M31)*100</f>
        <v>66.956864807995785</v>
      </c>
      <c r="N156" s="66">
        <f>+(N79/N31)*100</f>
        <v>72.312288906209403</v>
      </c>
      <c r="O156" s="104"/>
    </row>
    <row r="157" spans="1:15" x14ac:dyDescent="0.25">
      <c r="A157" s="17" t="s">
        <v>71</v>
      </c>
      <c r="B157" s="3" t="s">
        <v>73</v>
      </c>
      <c r="C157" s="66">
        <f>+C73/C90</f>
        <v>0.83255055601373862</v>
      </c>
      <c r="D157" s="66">
        <f t="shared" ref="D157:G157" si="151">+D73/D90</f>
        <v>0.80154329245921763</v>
      </c>
      <c r="E157" s="66">
        <f t="shared" si="151"/>
        <v>0.7525794463367097</v>
      </c>
      <c r="F157" s="66">
        <f t="shared" si="151"/>
        <v>0.88037347168557156</v>
      </c>
      <c r="G157" s="66">
        <f t="shared" si="151"/>
        <v>0.81346080633729623</v>
      </c>
      <c r="H157" s="66">
        <f t="shared" ref="H157:J157" si="152">+H73/H90</f>
        <v>0.89224276112981693</v>
      </c>
      <c r="I157" s="66">
        <f t="shared" si="152"/>
        <v>0.86609980124980113</v>
      </c>
      <c r="J157" s="66">
        <f t="shared" si="152"/>
        <v>0.75853748773271801</v>
      </c>
      <c r="K157" s="66">
        <f>+K73/K90</f>
        <v>0.84938305984654405</v>
      </c>
      <c r="L157" s="66">
        <f>+L73/L90</f>
        <v>0.85692580288564402</v>
      </c>
      <c r="M157" s="66">
        <f>+M73/M90</f>
        <v>0.936863176545917</v>
      </c>
      <c r="N157" s="66">
        <f>+N73/N90</f>
        <v>0.77364654526483945</v>
      </c>
    </row>
    <row r="158" spans="1:15" x14ac:dyDescent="0.25">
      <c r="A158" s="17" t="s">
        <v>72</v>
      </c>
      <c r="B158" s="3" t="s">
        <v>73</v>
      </c>
      <c r="C158" s="66">
        <f>+C156*C157</f>
        <v>59.365731589615898</v>
      </c>
      <c r="D158" s="66">
        <f t="shared" ref="D158:F158" si="153">+D156*D157</f>
        <v>59.737300071603123</v>
      </c>
      <c r="E158" s="66">
        <f t="shared" si="153"/>
        <v>54.573583001728409</v>
      </c>
      <c r="F158" s="66">
        <f t="shared" si="153"/>
        <v>65.653188159684262</v>
      </c>
      <c r="G158" s="66">
        <f>+G156*G157</f>
        <v>51.950033992342952</v>
      </c>
      <c r="H158" s="66">
        <f t="shared" ref="H158:K158" si="154">+H156*H157</f>
        <v>55.138552429180301</v>
      </c>
      <c r="I158" s="66">
        <f t="shared" si="154"/>
        <v>70.245574129339801</v>
      </c>
      <c r="J158" s="66">
        <f t="shared" si="154"/>
        <v>62.679150302124597</v>
      </c>
      <c r="K158" s="66">
        <f t="shared" si="154"/>
        <v>84.493796751415914</v>
      </c>
      <c r="L158" s="66">
        <f>+L156*L157</f>
        <v>61.233526146061287</v>
      </c>
      <c r="M158" s="66">
        <f>+M156*M157</f>
        <v>62.729421055574456</v>
      </c>
      <c r="N158" s="66">
        <f>+N156*N157</f>
        <v>55.944152492481884</v>
      </c>
    </row>
    <row r="159" spans="1:15" x14ac:dyDescent="0.25">
      <c r="A159" s="18"/>
    </row>
    <row r="160" spans="1:15" x14ac:dyDescent="0.25">
      <c r="A160" s="19" t="s">
        <v>138</v>
      </c>
    </row>
    <row r="161" spans="1:14" x14ac:dyDescent="0.25">
      <c r="B161" s="179"/>
      <c r="C161" s="179"/>
      <c r="D161" s="179"/>
      <c r="E161" s="179"/>
      <c r="F161" s="179"/>
    </row>
    <row r="162" spans="1:14" ht="60.75" customHeight="1" x14ac:dyDescent="0.25">
      <c r="A162" s="185" t="s">
        <v>137</v>
      </c>
      <c r="B162" s="185"/>
      <c r="C162" s="185"/>
      <c r="D162" s="185"/>
      <c r="E162" s="185"/>
      <c r="F162" s="185"/>
      <c r="G162" s="185"/>
    </row>
    <row r="163" spans="1:14" x14ac:dyDescent="0.25">
      <c r="A163" s="179" t="s">
        <v>135</v>
      </c>
      <c r="B163" s="179"/>
      <c r="C163" s="179"/>
      <c r="D163" s="179"/>
      <c r="E163" s="179"/>
      <c r="F163" s="179"/>
      <c r="G163" s="179"/>
    </row>
    <row r="164" spans="1:14" x14ac:dyDescent="0.25">
      <c r="A164" s="179" t="s">
        <v>203</v>
      </c>
      <c r="B164" s="179"/>
      <c r="C164" s="179"/>
      <c r="D164" s="179"/>
      <c r="E164" s="179"/>
      <c r="F164" s="179"/>
      <c r="G164" s="179"/>
    </row>
    <row r="165" spans="1:14" x14ac:dyDescent="0.25">
      <c r="A165" s="179" t="s">
        <v>136</v>
      </c>
      <c r="B165" s="179"/>
      <c r="C165" s="179"/>
      <c r="D165" s="179"/>
      <c r="E165" s="179"/>
      <c r="F165" s="179"/>
      <c r="G165" s="179"/>
    </row>
    <row r="169" spans="1:14" ht="65.25" customHeight="1" x14ac:dyDescent="0.25">
      <c r="A169" s="178" t="s">
        <v>133</v>
      </c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/>
    </row>
    <row r="171" spans="1:14" ht="61.5" customHeight="1" x14ac:dyDescent="0.25">
      <c r="A171" s="178" t="s">
        <v>134</v>
      </c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/>
    </row>
  </sheetData>
  <mergeCells count="46">
    <mergeCell ref="A10:N10"/>
    <mergeCell ref="A162:G162"/>
    <mergeCell ref="A164:G164"/>
    <mergeCell ref="A163:G163"/>
    <mergeCell ref="A165:G165"/>
    <mergeCell ref="C11:N11"/>
    <mergeCell ref="C12:N12"/>
    <mergeCell ref="C13:N13"/>
    <mergeCell ref="C14:N14"/>
    <mergeCell ref="C15:N15"/>
    <mergeCell ref="C16:N16"/>
    <mergeCell ref="C17:N17"/>
    <mergeCell ref="C18:N18"/>
    <mergeCell ref="A11:B11"/>
    <mergeCell ref="A98:N98"/>
    <mergeCell ref="A104:N104"/>
    <mergeCell ref="A22:N22"/>
    <mergeCell ref="A47:N47"/>
    <mergeCell ref="A116:N116"/>
    <mergeCell ref="A169:N169"/>
    <mergeCell ref="A171:N171"/>
    <mergeCell ref="B161:F161"/>
    <mergeCell ref="A146:N146"/>
    <mergeCell ref="A89:N89"/>
    <mergeCell ref="P25:AA25"/>
    <mergeCell ref="P27:AA27"/>
    <mergeCell ref="P28:Q28"/>
    <mergeCell ref="S28:T28"/>
    <mergeCell ref="V28:W28"/>
    <mergeCell ref="Y28:Z28"/>
    <mergeCell ref="K5:N5"/>
    <mergeCell ref="K6:N6"/>
    <mergeCell ref="K7:N7"/>
    <mergeCell ref="K8:N8"/>
    <mergeCell ref="K9:N9"/>
    <mergeCell ref="A12:B12"/>
    <mergeCell ref="C19:N19"/>
    <mergeCell ref="A20:B20"/>
    <mergeCell ref="C20:N20"/>
    <mergeCell ref="A19:B19"/>
    <mergeCell ref="A13:B13"/>
    <mergeCell ref="A15:B15"/>
    <mergeCell ref="A14:B14"/>
    <mergeCell ref="A18:B18"/>
    <mergeCell ref="A16:B16"/>
    <mergeCell ref="A17:B17"/>
  </mergeCells>
  <printOptions horizontalCentered="1"/>
  <pageMargins left="0.59055118110236227" right="0.19685039370078741" top="0.63" bottom="0.39370078740157483" header="0.34" footer="0.19685039370078741"/>
  <pageSetup scale="64" orientation="landscape" r:id="rId1"/>
  <headerFooter>
    <oddHeader>&amp;C&amp;"-,Negrita"&amp;14INDICADORES DE GESTIÓN PARA ORGANISMOS OPERADORES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N11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Hoja4</vt:lpstr>
      <vt:lpstr>graficos</vt:lpstr>
      <vt:lpstr>Hoja2</vt:lpstr>
      <vt:lpstr>Hoja3</vt:lpstr>
      <vt:lpstr>Hoja1!Área_de_impresión</vt:lpstr>
    </vt:vector>
  </TitlesOfParts>
  <Company>Comisión Estatal del Agua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Patricia Blanco Briones</dc:creator>
  <cp:lastModifiedBy>Fca. Rivera P.</cp:lastModifiedBy>
  <cp:lastPrinted>2022-08-10T18:29:24Z</cp:lastPrinted>
  <dcterms:created xsi:type="dcterms:W3CDTF">2017-02-17T15:21:38Z</dcterms:created>
  <dcterms:modified xsi:type="dcterms:W3CDTF">2023-01-12T17:31:36Z</dcterms:modified>
</cp:coreProperties>
</file>